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line\Documents\Upwork\Aja Frost, HubSpot\Sales Dashboard\"/>
    </mc:Choice>
  </mc:AlternateContent>
  <xr:revisionPtr revIDLastSave="0" documentId="13_ncr:1_{8F9FBA35-27F9-49B5-8DF0-B027AD34722A}" xr6:coauthVersionLast="36" xr6:coauthVersionMax="36" xr10:uidLastSave="{00000000-0000-0000-0000-000000000000}"/>
  <bookViews>
    <workbookView xWindow="0" yWindow="0" windowWidth="23040" windowHeight="9060" xr2:uid="{4C40B1FC-E3FD-448A-87A1-7D5F767E4255}"/>
  </bookViews>
  <sheets>
    <sheet name="Dashboard" sheetId="4" r:id="rId1"/>
    <sheet name="Instructions" sheetId="9" r:id="rId2"/>
    <sheet name="Setup" sheetId="5" r:id="rId3"/>
    <sheet name="Data-Sales" sheetId="1" r:id="rId4"/>
    <sheet name="Data-New Accounts" sheetId="2" r:id="rId5"/>
    <sheet name="Data-MRR by Region" sheetId="3" r:id="rId6"/>
    <sheet name="Calculations" sheetId="6" state="hidden" r:id="rId7"/>
    <sheet name="Pivot Tables" sheetId="7" state="hidden" r:id="rId8"/>
  </sheets>
  <definedNames>
    <definedName name="_xlnm.Print_Area" localSheetId="0">Dashboard!$A:$R</definedName>
  </definedNames>
  <calcPr calcId="191029" concurrentCalc="0"/>
  <pivotCaches>
    <pivotCache cacheId="0" r:id="rId9"/>
    <pivotCache cacheId="1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8" i="4" l="1"/>
  <c r="G28" i="4"/>
  <c r="A18" i="5"/>
  <c r="A17" i="5"/>
  <c r="A16" i="5"/>
  <c r="A15" i="5"/>
  <c r="A14" i="5"/>
  <c r="A13" i="5"/>
  <c r="J7" i="6"/>
  <c r="J6" i="6"/>
  <c r="J5" i="6"/>
  <c r="J4" i="6"/>
  <c r="J3" i="6"/>
  <c r="J2" i="6"/>
  <c r="P3" i="6"/>
  <c r="P2" i="6"/>
  <c r="Q3" i="6"/>
  <c r="Q2" i="6"/>
  <c r="N4" i="6"/>
  <c r="K7" i="6"/>
  <c r="K6" i="6"/>
  <c r="K5" i="6"/>
  <c r="K4" i="6"/>
  <c r="K3" i="6"/>
  <c r="K2" i="6"/>
  <c r="A2" i="6"/>
  <c r="D12" i="5"/>
  <c r="E12" i="5"/>
  <c r="F12" i="5"/>
  <c r="G12" i="5"/>
  <c r="H12" i="5"/>
  <c r="I12" i="5"/>
  <c r="J12" i="5"/>
  <c r="K12" i="5"/>
  <c r="L12" i="5"/>
  <c r="M12" i="5"/>
  <c r="N12" i="5"/>
  <c r="O12" i="5"/>
  <c r="G2" i="6"/>
  <c r="F6" i="6"/>
  <c r="A3" i="6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B3" i="6"/>
  <c r="A4" i="6"/>
  <c r="B4" i="6"/>
  <c r="A5" i="6"/>
  <c r="B5" i="6"/>
  <c r="A6" i="6"/>
  <c r="B6" i="6"/>
  <c r="A7" i="6"/>
  <c r="B7" i="6"/>
  <c r="A8" i="6"/>
  <c r="B8" i="6"/>
  <c r="A9" i="6"/>
  <c r="B9" i="6"/>
  <c r="A10" i="6"/>
  <c r="B10" i="6"/>
  <c r="A11" i="6"/>
  <c r="B11" i="6"/>
  <c r="A12" i="6"/>
  <c r="B12" i="6"/>
  <c r="A13" i="6"/>
  <c r="B13" i="6"/>
  <c r="A14" i="6"/>
  <c r="B14" i="6"/>
  <c r="A15" i="6"/>
  <c r="B15" i="6"/>
  <c r="A16" i="6"/>
  <c r="B16" i="6"/>
  <c r="A17" i="6"/>
  <c r="B17" i="6"/>
  <c r="A18" i="6"/>
  <c r="B18" i="6"/>
  <c r="A19" i="6"/>
  <c r="B19" i="6"/>
  <c r="A20" i="6"/>
  <c r="B20" i="6"/>
  <c r="A21" i="6"/>
  <c r="B21" i="6"/>
  <c r="A22" i="6"/>
  <c r="B22" i="6"/>
  <c r="A23" i="6"/>
  <c r="B23" i="6"/>
  <c r="A24" i="6"/>
  <c r="B24" i="6"/>
  <c r="A25" i="6"/>
  <c r="B25" i="6"/>
  <c r="A26" i="6"/>
  <c r="B26" i="6"/>
  <c r="A27" i="6"/>
  <c r="B27" i="6"/>
  <c r="A28" i="6"/>
  <c r="B28" i="6"/>
  <c r="A29" i="6"/>
  <c r="B29" i="6"/>
  <c r="A30" i="6"/>
  <c r="B30" i="6"/>
  <c r="A31" i="6"/>
  <c r="B31" i="6"/>
  <c r="A32" i="6"/>
  <c r="B32" i="6"/>
  <c r="B2" i="6"/>
  <c r="C44" i="4"/>
  <c r="N5" i="6"/>
  <c r="N3" i="6"/>
  <c r="N6" i="6"/>
  <c r="E40" i="4"/>
  <c r="G39" i="4"/>
  <c r="C39" i="4"/>
  <c r="C38" i="4"/>
  <c r="H38" i="4"/>
  <c r="G38" i="4"/>
  <c r="C37" i="4"/>
  <c r="H37" i="4"/>
  <c r="G37" i="4"/>
  <c r="C36" i="4"/>
  <c r="H36" i="4"/>
  <c r="G36" i="4"/>
  <c r="C35" i="4"/>
  <c r="H35" i="4"/>
  <c r="G35" i="4"/>
  <c r="C34" i="4"/>
  <c r="H34" i="4"/>
  <c r="G34" i="4"/>
  <c r="C33" i="4"/>
  <c r="H33" i="4"/>
  <c r="G33" i="4"/>
  <c r="C32" i="4"/>
  <c r="H32" i="4"/>
  <c r="G32" i="4"/>
  <c r="C31" i="4"/>
  <c r="H31" i="4"/>
  <c r="G31" i="4"/>
  <c r="C30" i="4"/>
  <c r="H30" i="4"/>
  <c r="G30" i="4"/>
  <c r="C29" i="4"/>
  <c r="H29" i="4"/>
  <c r="G29" i="4"/>
  <c r="F15" i="6"/>
  <c r="R23" i="4"/>
  <c r="B1" i="6"/>
  <c r="F5" i="6"/>
  <c r="F12" i="6"/>
  <c r="N17" i="4"/>
  <c r="K15" i="4"/>
  <c r="Q13" i="4"/>
  <c r="R13" i="4"/>
  <c r="O13" i="4"/>
  <c r="P13" i="4"/>
  <c r="M13" i="4"/>
  <c r="N13" i="4"/>
  <c r="K13" i="4"/>
  <c r="L13" i="4"/>
  <c r="I13" i="4"/>
  <c r="J13" i="4"/>
  <c r="G13" i="4"/>
  <c r="H13" i="4"/>
  <c r="Q12" i="4"/>
  <c r="R12" i="4"/>
  <c r="O12" i="4"/>
  <c r="P12" i="4"/>
  <c r="M12" i="4"/>
  <c r="N12" i="4"/>
  <c r="K12" i="4"/>
  <c r="L12" i="4"/>
  <c r="I12" i="4"/>
  <c r="J12" i="4"/>
  <c r="G12" i="4"/>
  <c r="H12" i="4"/>
  <c r="C12" i="4"/>
  <c r="C13" i="4"/>
  <c r="G14" i="6"/>
  <c r="F11" i="6"/>
  <c r="G11" i="6"/>
  <c r="F9" i="6"/>
  <c r="F8" i="6"/>
  <c r="F7" i="6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31" i="2"/>
  <c r="A30" i="2"/>
  <c r="A29" i="2"/>
  <c r="A28" i="2"/>
  <c r="A25" i="2"/>
  <c r="A24" i="2"/>
  <c r="A21" i="2"/>
  <c r="A20" i="2"/>
  <c r="A17" i="2"/>
  <c r="A16" i="2"/>
  <c r="A13" i="2"/>
  <c r="A12" i="2"/>
  <c r="A9" i="2"/>
  <c r="A8" i="2"/>
</calcChain>
</file>

<file path=xl/sharedStrings.xml><?xml version="1.0" encoding="utf-8"?>
<sst xmlns="http://schemas.openxmlformats.org/spreadsheetml/2006/main" count="271" uniqueCount="132">
  <si>
    <t>Date</t>
  </si>
  <si>
    <t>Leads</t>
  </si>
  <si>
    <t>Trials</t>
  </si>
  <si>
    <t>Wins</t>
  </si>
  <si>
    <t>New MRR</t>
  </si>
  <si>
    <t>Expansion MRR</t>
  </si>
  <si>
    <t>Services</t>
  </si>
  <si>
    <t>Account Name</t>
  </si>
  <si>
    <t>Seats</t>
  </si>
  <si>
    <t>Region</t>
  </si>
  <si>
    <t>Aperture Science</t>
  </si>
  <si>
    <t>NA</t>
  </si>
  <si>
    <t>Hooli</t>
  </si>
  <si>
    <t>APAC</t>
  </si>
  <si>
    <t>Aviato</t>
  </si>
  <si>
    <t>EMEA</t>
  </si>
  <si>
    <t>Hooper's Store</t>
  </si>
  <si>
    <t>ANZO</t>
  </si>
  <si>
    <t>Axe Capital</t>
  </si>
  <si>
    <t>InGen</t>
  </si>
  <si>
    <t>Rearden Steel</t>
  </si>
  <si>
    <t>Rekall</t>
  </si>
  <si>
    <t>Bailey Building and Loan Association</t>
  </si>
  <si>
    <t>Iron Bank of Braavos</t>
  </si>
  <si>
    <t>Relaxicab</t>
  </si>
  <si>
    <t>Rent a Swag</t>
  </si>
  <si>
    <t>Bayside High School</t>
  </si>
  <si>
    <t>Los Pollos Hermanos</t>
  </si>
  <si>
    <t>Sirius Cybernetics Corp</t>
  </si>
  <si>
    <t>Springfield Nuclear Power Plant</t>
  </si>
  <si>
    <t>Black Mesa</t>
  </si>
  <si>
    <t>Macmillan Toys</t>
  </si>
  <si>
    <t>Stark Industries</t>
  </si>
  <si>
    <t>Sterling Cooper</t>
  </si>
  <si>
    <t>Blue Cat Hotel</t>
  </si>
  <si>
    <t>MomCorp</t>
  </si>
  <si>
    <t>Stratton Oakmont</t>
  </si>
  <si>
    <t>TelAmeriCorp</t>
  </si>
  <si>
    <t>Burns Industries</t>
  </si>
  <si>
    <t>Monsters Inc</t>
  </si>
  <si>
    <t>The Bluth Company</t>
  </si>
  <si>
    <t>The Estelle Leonard Talent Agency</t>
  </si>
  <si>
    <t>The Very Big Corporation of America</t>
  </si>
  <si>
    <t>Umbrella Corp</t>
  </si>
  <si>
    <t>Cyberdyne Systems Corp</t>
  </si>
  <si>
    <t>NERV</t>
  </si>
  <si>
    <t>Delos Inc</t>
  </si>
  <si>
    <t>Oceanic Airlines</t>
  </si>
  <si>
    <t>Duke &amp; Duke</t>
  </si>
  <si>
    <t>Omni Consumer Products</t>
  </si>
  <si>
    <t>Dunder Mifflin Inc</t>
  </si>
  <si>
    <t>Oscorp</t>
  </si>
  <si>
    <t>E Corp</t>
  </si>
  <si>
    <t>Paper Street Soap Company</t>
  </si>
  <si>
    <t>Entertainment 720</t>
  </si>
  <si>
    <t>Parker Industries</t>
  </si>
  <si>
    <t>Fang and Bone</t>
  </si>
  <si>
    <t>Pearson Specter Litt</t>
  </si>
  <si>
    <t>Genco Pura Olive Oil Company</t>
  </si>
  <si>
    <t>Pide Piper</t>
  </si>
  <si>
    <t>Globex</t>
  </si>
  <si>
    <t>PolyCon</t>
  </si>
  <si>
    <t>Gregarious Simulation Systems</t>
  </si>
  <si>
    <t>Prestige Worldwide</t>
  </si>
  <si>
    <t>Rainholm Industries</t>
  </si>
  <si>
    <t>Rand Enterprises</t>
  </si>
  <si>
    <t>Veridian Dynamics</t>
  </si>
  <si>
    <t>Tyrell Corp</t>
  </si>
  <si>
    <t>Wayne Enterprises Inc</t>
  </si>
  <si>
    <t>Weyland Yutani</t>
  </si>
  <si>
    <t>Yubaba</t>
  </si>
  <si>
    <t>New Business</t>
  </si>
  <si>
    <t>Expansion</t>
  </si>
  <si>
    <t>Day</t>
  </si>
  <si>
    <t>Button Selected:</t>
  </si>
  <si>
    <t>Button</t>
  </si>
  <si>
    <t>Category</t>
  </si>
  <si>
    <t>Text Type</t>
  </si>
  <si>
    <t>MRR Total</t>
  </si>
  <si>
    <t>Category:</t>
  </si>
  <si>
    <t>Scroll Bar Value:</t>
  </si>
  <si>
    <t>Page Selected:</t>
  </si>
  <si>
    <t>Target/Progress Chart</t>
  </si>
  <si>
    <t xml:space="preserve">New Accounts: </t>
  </si>
  <si>
    <t>Total</t>
  </si>
  <si>
    <t>Max Pages:</t>
  </si>
  <si>
    <t>Target Total</t>
  </si>
  <si>
    <t>Label:</t>
  </si>
  <si>
    <t>Good</t>
  </si>
  <si>
    <t>Bad</t>
  </si>
  <si>
    <t>Target</t>
  </si>
  <si>
    <t>Total Line</t>
  </si>
  <si>
    <t>Total Line X</t>
  </si>
  <si>
    <t>Total Label</t>
  </si>
  <si>
    <t>Target Line</t>
  </si>
  <si>
    <t>Target Line X</t>
  </si>
  <si>
    <t>Target Label</t>
  </si>
  <si>
    <t>$</t>
  </si>
  <si>
    <t>Row Labels</t>
  </si>
  <si>
    <t>16-Jun</t>
  </si>
  <si>
    <t>17-Jun</t>
  </si>
  <si>
    <t>18-Jun</t>
  </si>
  <si>
    <t>19-Jun</t>
  </si>
  <si>
    <t>20-Jun</t>
  </si>
  <si>
    <t>21-Jun</t>
  </si>
  <si>
    <t>Sum of Seats</t>
  </si>
  <si>
    <t>Count of Region</t>
  </si>
  <si>
    <t xml:space="preserve">New Business </t>
  </si>
  <si>
    <t xml:space="preserve">Expansion </t>
  </si>
  <si>
    <t>Monthly Target</t>
  </si>
  <si>
    <t>Type</t>
  </si>
  <si>
    <t>Tips</t>
  </si>
  <si>
    <t>1. Always "Refresh All" data connections after adding data to your tables</t>
  </si>
  <si>
    <t>How to "Refresh All"</t>
  </si>
  <si>
    <t>2. Enter "$" in the "Type" column to display numbers as currency in the dashboard</t>
  </si>
  <si>
    <t xml:space="preserve">4. Unprotect worsheet to customize colors. </t>
  </si>
  <si>
    <t>How to unprotect worksheet</t>
  </si>
  <si>
    <t>Target/Progress</t>
  </si>
  <si>
    <t>New Accounts</t>
  </si>
  <si>
    <t>This Week</t>
  </si>
  <si>
    <t>This Month</t>
  </si>
  <si>
    <t>MRR This Month</t>
  </si>
  <si>
    <t xml:space="preserve"> </t>
  </si>
  <si>
    <t>New Accounts (This Week)</t>
  </si>
  <si>
    <t xml:space="preserve">This page will help you get started with your Monthly Sales Dashboard. Click on the buttons below to learn more about each tab. </t>
  </si>
  <si>
    <t>The Data-Sales tab is used in the first and second section of the dashboard.</t>
  </si>
  <si>
    <t>The Data-New Accounts tab is used in the third section of the dashboard.</t>
  </si>
  <si>
    <t>The Data-MRR by Region tab is used to track Monthly Recurring Revenue by Region</t>
  </si>
  <si>
    <t xml:space="preserve">In the Dashboard tab you'll see a snapshot of current month stats, new accounts and Monthly Recurring Revenue (MRR). </t>
  </si>
  <si>
    <t>The Setup tab allows you to set monthly goals for your metrics.</t>
  </si>
  <si>
    <t>3. To customize category names change the headers in the "Data-Sales" tab.</t>
  </si>
  <si>
    <t>When a spreadsheet is no longer enough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</si>
</sst>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164" formatCode="[$-409]d;@"/>
    <numFmt numFmtId="165" formatCode="&quot;$&quot;#,##0"/>
    <numFmt numFmtId="166" formatCode="[$-409]mmm\-yy;@"/>
    <numFmt numFmtId="167" formatCode="mmmm\ dd"/>
    <numFmt numFmtId="168" formatCode="[$-409]mmmm\ d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venir Next Regular"/>
    </font>
    <font>
      <sz val="11"/>
      <color rgb="FF2D3E50"/>
      <name val="Avenir Next Regular"/>
    </font>
    <font>
      <b/>
      <sz val="11"/>
      <color theme="0"/>
      <name val="Avenir Next Regular"/>
    </font>
    <font>
      <sz val="11"/>
      <color theme="1"/>
      <name val="Avenir Next Regular"/>
    </font>
    <font>
      <u/>
      <sz val="11"/>
      <color theme="10"/>
      <name val="Calibri"/>
      <family val="2"/>
      <scheme val="minor"/>
    </font>
    <font>
      <b/>
      <sz val="11"/>
      <color rgb="FF2D3E50"/>
      <name val="Avenir Next Regular"/>
    </font>
    <font>
      <u/>
      <sz val="11"/>
      <color rgb="FF00A4BD"/>
      <name val="Avenir Next Regular"/>
    </font>
    <font>
      <b/>
      <sz val="11"/>
      <color rgb="FF33475B"/>
      <name val="Avenir Next Regular"/>
    </font>
    <font>
      <b/>
      <sz val="16"/>
      <color rgb="FF33475B"/>
      <name val="Avenir Next Regular"/>
    </font>
    <font>
      <sz val="11"/>
      <color rgb="FF33475B"/>
      <name val="Avenir Next Regular"/>
    </font>
    <font>
      <b/>
      <sz val="8"/>
      <color rgb="FF33475B"/>
      <name val="Avenir Next Regular"/>
    </font>
    <font>
      <sz val="16"/>
      <color rgb="FF33475B"/>
      <name val="Avenir Next Regular"/>
    </font>
    <font>
      <b/>
      <sz val="9"/>
      <color rgb="FF33475B"/>
      <name val="Avenir Next Regular"/>
    </font>
    <font>
      <sz val="9"/>
      <color rgb="FF33475B"/>
      <name val="Avenir Next Regular"/>
    </font>
    <font>
      <sz val="9"/>
      <color theme="0"/>
      <name val="Avenir Next Regular"/>
    </font>
    <font>
      <sz val="36"/>
      <color rgb="FF33475B"/>
      <name val="Avenir Next Regular"/>
    </font>
    <font>
      <b/>
      <sz val="12"/>
      <color rgb="FF33475B"/>
      <name val="Avenir Next Regular"/>
    </font>
    <font>
      <b/>
      <i/>
      <sz val="11"/>
      <color rgb="FF33475B"/>
      <name val="Avenir Next Regular"/>
    </font>
    <font>
      <sz val="14"/>
      <color theme="1"/>
      <name val="Calibri"/>
      <family val="2"/>
      <scheme val="minor"/>
    </font>
    <font>
      <sz val="11"/>
      <color rgb="FF33475B"/>
      <name val="Calibri"/>
      <family val="2"/>
      <scheme val="minor"/>
    </font>
    <font>
      <u/>
      <sz val="14"/>
      <color rgb="FF00A4BD"/>
      <name val="Avenir Next Regular"/>
    </font>
    <font>
      <sz val="14"/>
      <color rgb="FF00A4BD"/>
      <name val="Avenir Next Regular"/>
    </font>
    <font>
      <b/>
      <sz val="36"/>
      <color rgb="FF33475B"/>
      <name val="Avenir Next Bold"/>
    </font>
    <font>
      <sz val="14"/>
      <color rgb="FF33475B"/>
      <name val="Avenir Next Regular"/>
    </font>
    <font>
      <b/>
      <sz val="12"/>
      <color rgb="FF33475B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D3E50"/>
        <bgColor indexed="64"/>
      </patternFill>
    </fill>
    <fill>
      <patternFill patternType="solid">
        <fgColor rgb="FF516F90"/>
        <bgColor indexed="64"/>
      </patternFill>
    </fill>
    <fill>
      <patternFill patternType="solid">
        <fgColor rgb="FFDFE3EB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indexed="65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indexed="65"/>
      </top>
      <bottom/>
      <diagonal/>
    </border>
    <border>
      <left/>
      <right style="thin">
        <color rgb="FF999999"/>
      </right>
      <top style="thin">
        <color indexed="65"/>
      </top>
      <bottom style="thin">
        <color rgb="FF99999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DFE3EB"/>
      </left>
      <right/>
      <top style="thin">
        <color rgb="FFDFE3EB"/>
      </top>
      <bottom style="hair">
        <color rgb="FFDFE3EB"/>
      </bottom>
      <diagonal/>
    </border>
    <border>
      <left/>
      <right/>
      <top style="thin">
        <color rgb="FFDFE3EB"/>
      </top>
      <bottom style="hair">
        <color rgb="FFDFE3EB"/>
      </bottom>
      <diagonal/>
    </border>
    <border>
      <left/>
      <right style="hair">
        <color rgb="FFDFE3EB"/>
      </right>
      <top style="thin">
        <color rgb="FFDFE3EB"/>
      </top>
      <bottom style="hair">
        <color rgb="FFDFE3EB"/>
      </bottom>
      <diagonal/>
    </border>
    <border>
      <left style="hair">
        <color rgb="FFDFE3EB"/>
      </left>
      <right style="thin">
        <color rgb="FFDFE3EB"/>
      </right>
      <top style="thin">
        <color rgb="FFDFE3EB"/>
      </top>
      <bottom style="hair">
        <color rgb="FFDFE3EB"/>
      </bottom>
      <diagonal/>
    </border>
    <border>
      <left style="thin">
        <color rgb="FFDFE3EB"/>
      </left>
      <right/>
      <top style="hair">
        <color rgb="FFDFE3EB"/>
      </top>
      <bottom style="hair">
        <color rgb="FFDFE3EB"/>
      </bottom>
      <diagonal/>
    </border>
    <border>
      <left/>
      <right/>
      <top style="hair">
        <color rgb="FFDFE3EB"/>
      </top>
      <bottom style="hair">
        <color rgb="FFDFE3EB"/>
      </bottom>
      <diagonal/>
    </border>
    <border>
      <left/>
      <right style="hair">
        <color rgb="FFDFE3EB"/>
      </right>
      <top style="hair">
        <color rgb="FFDFE3EB"/>
      </top>
      <bottom style="hair">
        <color rgb="FFDFE3EB"/>
      </bottom>
      <diagonal/>
    </border>
    <border>
      <left style="hair">
        <color rgb="FFDFE3EB"/>
      </left>
      <right style="thin">
        <color rgb="FFDFE3EB"/>
      </right>
      <top style="hair">
        <color rgb="FFDFE3EB"/>
      </top>
      <bottom style="hair">
        <color rgb="FFDFE3EB"/>
      </bottom>
      <diagonal/>
    </border>
    <border>
      <left style="thin">
        <color rgb="FFDFE3EB"/>
      </left>
      <right/>
      <top style="hair">
        <color rgb="FFDFE3EB"/>
      </top>
      <bottom style="thin">
        <color rgb="FFDFE3EB"/>
      </bottom>
      <diagonal/>
    </border>
    <border>
      <left/>
      <right/>
      <top style="hair">
        <color rgb="FFDFE3EB"/>
      </top>
      <bottom style="thin">
        <color rgb="FFDFE3EB"/>
      </bottom>
      <diagonal/>
    </border>
    <border>
      <left/>
      <right style="hair">
        <color rgb="FFDFE3EB"/>
      </right>
      <top style="hair">
        <color rgb="FFDFE3EB"/>
      </top>
      <bottom style="thin">
        <color rgb="FFDFE3EB"/>
      </bottom>
      <diagonal/>
    </border>
    <border>
      <left style="hair">
        <color rgb="FFDFE3EB"/>
      </left>
      <right style="thin">
        <color rgb="FFDFE3EB"/>
      </right>
      <top style="hair">
        <color rgb="FFDFE3EB"/>
      </top>
      <bottom style="thin">
        <color rgb="FFDFE3EB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27">
    <xf numFmtId="0" fontId="0" fillId="0" borderId="0" xfId="0"/>
    <xf numFmtId="14" fontId="2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/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4" fontId="2" fillId="2" borderId="0" xfId="1" applyFont="1" applyFill="1" applyAlignment="1">
      <alignment horizontal="center"/>
    </xf>
    <xf numFmtId="44" fontId="5" fillId="0" borderId="0" xfId="1" applyFont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2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NumberFormat="1" applyFont="1" applyBorder="1"/>
    <xf numFmtId="0" fontId="5" fillId="0" borderId="1" xfId="0" applyFont="1" applyBorder="1" applyAlignment="1">
      <alignment horizontal="right"/>
    </xf>
    <xf numFmtId="165" fontId="5" fillId="0" borderId="1" xfId="0" applyNumberFormat="1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NumberFormat="1" applyFont="1" applyBorder="1" applyAlignment="1">
      <alignment horizontal="center"/>
    </xf>
    <xf numFmtId="0" fontId="0" fillId="0" borderId="7" xfId="0" applyBorder="1"/>
    <xf numFmtId="0" fontId="0" fillId="0" borderId="7" xfId="0" pivotButton="1" applyBorder="1"/>
    <xf numFmtId="0" fontId="0" fillId="0" borderId="10" xfId="0" applyBorder="1"/>
    <xf numFmtId="0" fontId="0" fillId="0" borderId="10" xfId="0" applyNumberFormat="1" applyBorder="1"/>
    <xf numFmtId="0" fontId="0" fillId="0" borderId="8" xfId="0" applyBorder="1" applyAlignment="1">
      <alignment horizontal="left" indent="1"/>
    </xf>
    <xf numFmtId="0" fontId="0" fillId="0" borderId="11" xfId="0" applyNumberFormat="1" applyBorder="1"/>
    <xf numFmtId="0" fontId="0" fillId="0" borderId="13" xfId="0" applyNumberFormat="1" applyBorder="1"/>
    <xf numFmtId="14" fontId="0" fillId="0" borderId="7" xfId="0" applyNumberFormat="1" applyBorder="1"/>
    <xf numFmtId="14" fontId="0" fillId="0" borderId="12" xfId="0" applyNumberFormat="1" applyBorder="1"/>
    <xf numFmtId="0" fontId="0" fillId="0" borderId="12" xfId="0" applyBorder="1"/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 indent="1"/>
    </xf>
    <xf numFmtId="0" fontId="0" fillId="0" borderId="14" xfId="0" applyNumberFormat="1" applyBorder="1"/>
    <xf numFmtId="0" fontId="0" fillId="0" borderId="15" xfId="0" applyBorder="1"/>
    <xf numFmtId="165" fontId="0" fillId="0" borderId="7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17" xfId="0" applyNumberFormat="1" applyBorder="1"/>
    <xf numFmtId="0" fontId="3" fillId="0" borderId="0" xfId="0" applyFont="1"/>
    <xf numFmtId="0" fontId="7" fillId="0" borderId="0" xfId="0" applyFont="1" applyAlignment="1">
      <alignment horizontal="center"/>
    </xf>
    <xf numFmtId="0" fontId="3" fillId="4" borderId="18" xfId="0" applyFont="1" applyFill="1" applyBorder="1" applyAlignment="1" applyProtection="1">
      <alignment horizontal="center"/>
      <protection locked="0"/>
    </xf>
    <xf numFmtId="165" fontId="3" fillId="4" borderId="18" xfId="1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Alignment="1">
      <alignment vertical="center" shrinkToFit="1"/>
    </xf>
    <xf numFmtId="0" fontId="11" fillId="0" borderId="0" xfId="0" applyFont="1" applyAlignment="1">
      <alignment shrinkToFit="1"/>
    </xf>
    <xf numFmtId="0" fontId="12" fillId="0" borderId="0" xfId="0" applyFont="1" applyFill="1" applyAlignment="1">
      <alignment horizontal="right" shrinkToFit="1"/>
    </xf>
    <xf numFmtId="0" fontId="11" fillId="0" borderId="0" xfId="0" applyFont="1" applyFill="1" applyAlignment="1">
      <alignment shrinkToFit="1"/>
    </xf>
    <xf numFmtId="0" fontId="13" fillId="0" borderId="0" xfId="0" applyFont="1" applyFill="1" applyAlignment="1">
      <alignment shrinkToFit="1"/>
    </xf>
    <xf numFmtId="0" fontId="15" fillId="0" borderId="0" xfId="0" applyFont="1" applyFill="1" applyAlignment="1">
      <alignment vertical="top" shrinkToFit="1"/>
    </xf>
    <xf numFmtId="0" fontId="16" fillId="0" borderId="0" xfId="0" applyFont="1" applyFill="1" applyAlignment="1">
      <alignment vertical="top" shrinkToFit="1"/>
    </xf>
    <xf numFmtId="0" fontId="10" fillId="0" borderId="0" xfId="0" applyFont="1" applyAlignment="1"/>
    <xf numFmtId="0" fontId="14" fillId="0" borderId="0" xfId="0" applyFont="1" applyFill="1" applyAlignment="1">
      <alignment horizontal="right" indent="2"/>
    </xf>
    <xf numFmtId="168" fontId="11" fillId="0" borderId="0" xfId="0" applyNumberFormat="1" applyFont="1" applyFill="1" applyAlignment="1">
      <alignment shrinkToFit="1"/>
    </xf>
    <xf numFmtId="0" fontId="15" fillId="0" borderId="0" xfId="0" applyFont="1" applyFill="1" applyAlignment="1"/>
    <xf numFmtId="0" fontId="15" fillId="0" borderId="0" xfId="0" applyFont="1" applyFill="1" applyAlignment="1">
      <alignment horizontal="right" indent="2"/>
    </xf>
    <xf numFmtId="0" fontId="10" fillId="0" borderId="0" xfId="0" applyFont="1" applyFill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8" fillId="0" borderId="0" xfId="0" applyFont="1" applyFill="1" applyAlignment="1">
      <alignment vertical="center"/>
    </xf>
    <xf numFmtId="0" fontId="9" fillId="0" borderId="0" xfId="0" applyFont="1" applyFill="1" applyAlignment="1">
      <alignment shrinkToFit="1"/>
    </xf>
    <xf numFmtId="0" fontId="18" fillId="0" borderId="0" xfId="0" applyFont="1" applyFill="1" applyAlignment="1">
      <alignment vertical="center" shrinkToFit="1"/>
    </xf>
    <xf numFmtId="0" fontId="4" fillId="2" borderId="19" xfId="0" applyFont="1" applyFill="1" applyBorder="1" applyAlignment="1"/>
    <xf numFmtId="0" fontId="4" fillId="2" borderId="20" xfId="0" applyFont="1" applyFill="1" applyBorder="1" applyAlignment="1"/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11" fillId="0" borderId="23" xfId="0" applyFont="1" applyBorder="1" applyAlignment="1"/>
    <xf numFmtId="0" fontId="11" fillId="0" borderId="24" xfId="0" applyFont="1" applyBorder="1" applyAlignment="1">
      <alignment shrinkToFit="1"/>
    </xf>
    <xf numFmtId="0" fontId="11" fillId="0" borderId="24" xfId="0" applyFont="1" applyBorder="1" applyAlignment="1"/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/>
    <xf numFmtId="0" fontId="11" fillId="0" borderId="28" xfId="0" applyFont="1" applyBorder="1" applyAlignment="1">
      <alignment shrinkToFit="1"/>
    </xf>
    <xf numFmtId="0" fontId="11" fillId="0" borderId="28" xfId="0" applyFont="1" applyBorder="1" applyAlignment="1"/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9" fillId="0" borderId="0" xfId="0" applyFont="1" applyBorder="1" applyAlignment="1">
      <alignment horizontal="center" shrinkToFit="1"/>
    </xf>
    <xf numFmtId="0" fontId="9" fillId="0" borderId="0" xfId="0" applyFont="1" applyBorder="1" applyAlignment="1">
      <alignment shrinkToFit="1"/>
    </xf>
    <xf numFmtId="0" fontId="11" fillId="0" borderId="0" xfId="0" applyFont="1" applyBorder="1" applyAlignment="1">
      <alignment shrinkToFit="1"/>
    </xf>
    <xf numFmtId="0" fontId="11" fillId="0" borderId="0" xfId="0" applyFont="1" applyFill="1" applyAlignment="1"/>
    <xf numFmtId="44" fontId="18" fillId="0" borderId="0" xfId="0" applyNumberFormat="1" applyFont="1" applyFill="1" applyAlignment="1">
      <alignment horizontal="left" vertical="center"/>
    </xf>
    <xf numFmtId="0" fontId="20" fillId="0" borderId="0" xfId="0" applyFont="1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21" fillId="0" borderId="0" xfId="0" applyFont="1"/>
    <xf numFmtId="0" fontId="22" fillId="0" borderId="0" xfId="2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2" quotePrefix="1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1" fillId="0" borderId="0" xfId="0" applyFont="1" applyAlignment="1"/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166" fontId="7" fillId="0" borderId="0" xfId="0" applyNumberFormat="1" applyFont="1" applyAlignment="1" applyProtection="1">
      <alignment horizontal="center"/>
      <protection hidden="1"/>
    </xf>
    <xf numFmtId="0" fontId="3" fillId="0" borderId="0" xfId="0" quotePrefix="1" applyFont="1" applyAlignment="1">
      <alignment horizontal="left" indent="2"/>
    </xf>
    <xf numFmtId="0" fontId="5" fillId="0" borderId="0" xfId="0" applyFont="1" applyAlignment="1">
      <alignment horizontal="left" indent="2"/>
    </xf>
    <xf numFmtId="0" fontId="3" fillId="0" borderId="0" xfId="0" applyFont="1" applyAlignment="1">
      <alignment horizontal="left" indent="2"/>
    </xf>
    <xf numFmtId="0" fontId="7" fillId="0" borderId="0" xfId="0" applyNumberFormat="1" applyFont="1" applyAlignment="1" applyProtection="1">
      <alignment horizontal="left" indent="1" shrinkToFit="1"/>
      <protection hidden="1"/>
    </xf>
    <xf numFmtId="0" fontId="11" fillId="0" borderId="0" xfId="0" applyFont="1" applyAlignment="1">
      <alignment vertical="top"/>
    </xf>
    <xf numFmtId="0" fontId="0" fillId="0" borderId="0" xfId="0" applyProtection="1">
      <protection locked="0"/>
    </xf>
    <xf numFmtId="0" fontId="26" fillId="0" borderId="0" xfId="0" applyFont="1"/>
    <xf numFmtId="0" fontId="8" fillId="0" borderId="0" xfId="2" applyFont="1" applyAlignment="1" applyProtection="1">
      <alignment horizontal="left" indent="4"/>
      <protection locked="0"/>
    </xf>
    <xf numFmtId="0" fontId="10" fillId="0" borderId="0" xfId="0" applyFont="1" applyFill="1" applyAlignment="1">
      <alignment horizontal="left"/>
    </xf>
    <xf numFmtId="0" fontId="25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7" fontId="10" fillId="0" borderId="0" xfId="0" applyNumberFormat="1" applyFont="1" applyFill="1" applyAlignment="1">
      <alignment horizontal="center" shrinkToFit="1"/>
    </xf>
    <xf numFmtId="167" fontId="14" fillId="0" borderId="0" xfId="0" applyNumberFormat="1" applyFont="1" applyFill="1" applyAlignment="1">
      <alignment horizontal="center" vertical="top" shrinkToFit="1"/>
    </xf>
    <xf numFmtId="168" fontId="17" fillId="0" borderId="0" xfId="0" applyNumberFormat="1" applyFont="1" applyFill="1" applyAlignment="1">
      <alignment horizontal="center" vertical="center" shrinkToFit="1"/>
    </xf>
    <xf numFmtId="0" fontId="25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venir Next Regular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venir Next Regular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venir Next Regular"/>
        <scheme val="none"/>
      </font>
      <numFmt numFmtId="19" formatCode="m/d/yy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venir Next Regular"/>
        <scheme val="none"/>
      </font>
      <numFmt numFmtId="19" formatCode="m/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venir Next Regular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venir Next Regular"/>
        <scheme val="none"/>
      </font>
      <fill>
        <patternFill patternType="solid">
          <fgColor indexed="64"/>
          <bgColor rgb="FF2D3E5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venir Next Regular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venir Next Regular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venir Next Regular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venir Next Regular"/>
        <scheme val="none"/>
      </font>
      <numFmt numFmtId="19" formatCode="m/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venir Next Regular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venir Next Regular"/>
        <scheme val="none"/>
      </font>
      <fill>
        <patternFill patternType="solid">
          <fgColor indexed="64"/>
          <bgColor rgb="FF2D3E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D3E50"/>
        <name val="Avenir Next Regular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D3E50"/>
        <name val="Avenir Next Regular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D3E50"/>
        <name val="Avenir Next Regular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2D3E50"/>
        <name val="Avenir Next Regular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2D3E50"/>
        <name val="Avenir Next Regular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2D3E50"/>
        <name val="Avenir Next Regular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2D3E50"/>
        <name val="Avenir Next Regular"/>
        <scheme val="none"/>
      </font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D3E50"/>
        <name val="Avenir Next Regular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venir Next Regular"/>
        <scheme val="none"/>
      </font>
      <alignment horizontal="center" vertical="bottom" textRotation="0" wrapText="0" indent="0" justifyLastLine="0" shrinkToFit="0" readingOrder="0"/>
    </dxf>
    <dxf>
      <font>
        <b/>
        <i val="0"/>
        <color theme="0"/>
      </font>
      <fill>
        <patternFill>
          <bgColor theme="3"/>
        </patternFill>
      </fill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dotted">
          <color theme="0" tint="-0.14993743705557422"/>
        </vertical>
        <horizontal style="dotted">
          <color theme="0" tint="-0.14993743705557422"/>
        </horizontal>
      </border>
    </dxf>
  </dxfs>
  <tableStyles count="1" defaultTableStyle="TableStyleMedium2" defaultPivotStyle="PivotStyleLight16">
    <tableStyle name="Table Style 1" pivot="0" count="2" xr9:uid="{C2DE971A-1E7D-4EFD-9A2F-8603CC79F66D}">
      <tableStyleElement type="wholeTable" dxfId="22"/>
      <tableStyleElement type="headerRow" dxfId="21"/>
    </tableStyle>
  </tableStyles>
  <colors>
    <mruColors>
      <color rgb="FF33475B"/>
      <color rgb="FFFF7A59"/>
      <color rgb="FF00A4BD"/>
      <color rgb="FF00BDA5"/>
      <color rgb="FFDFE3EB"/>
      <color rgb="FFF5F8FA"/>
      <color rgb="FFCBD6E2"/>
      <color rgb="FF6D78D1"/>
      <color rgb="FF7C98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25163657821462E-2"/>
          <c:y val="0.18355359765051396"/>
          <c:w val="0.90607347237333036"/>
          <c:h val="0.64612138240429196"/>
        </c:manualLayout>
      </c:layout>
      <c:areaChart>
        <c:grouping val="stacked"/>
        <c:varyColors val="0"/>
        <c:ser>
          <c:idx val="0"/>
          <c:order val="0"/>
          <c:tx>
            <c:strRef>
              <c:f>Calculations!$G$2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rgbClr val="F5C26B"/>
            </a:solidFill>
            <a:ln>
              <a:noFill/>
            </a:ln>
            <a:effectLst/>
          </c:spPr>
          <c:cat>
            <c:numRef>
              <c:f>Calculations!$A$2:$A$31</c:f>
              <c:numCache>
                <c:formatCode>[$-409]d;@</c:formatCode>
                <c:ptCount val="30"/>
                <c:pt idx="0">
                  <c:v>43617</c:v>
                </c:pt>
                <c:pt idx="1">
                  <c:v>43618</c:v>
                </c:pt>
                <c:pt idx="2">
                  <c:v>43619</c:v>
                </c:pt>
                <c:pt idx="3">
                  <c:v>43620</c:v>
                </c:pt>
                <c:pt idx="4">
                  <c:v>43621</c:v>
                </c:pt>
                <c:pt idx="5">
                  <c:v>43622</c:v>
                </c:pt>
                <c:pt idx="6">
                  <c:v>43623</c:v>
                </c:pt>
                <c:pt idx="7">
                  <c:v>43624</c:v>
                </c:pt>
                <c:pt idx="8">
                  <c:v>43625</c:v>
                </c:pt>
                <c:pt idx="9">
                  <c:v>43626</c:v>
                </c:pt>
                <c:pt idx="10">
                  <c:v>43627</c:v>
                </c:pt>
                <c:pt idx="11">
                  <c:v>43628</c:v>
                </c:pt>
                <c:pt idx="12">
                  <c:v>43629</c:v>
                </c:pt>
                <c:pt idx="13">
                  <c:v>43630</c:v>
                </c:pt>
                <c:pt idx="14">
                  <c:v>43631</c:v>
                </c:pt>
                <c:pt idx="15">
                  <c:v>43632</c:v>
                </c:pt>
                <c:pt idx="16">
                  <c:v>43633</c:v>
                </c:pt>
                <c:pt idx="17">
                  <c:v>43634</c:v>
                </c:pt>
                <c:pt idx="18">
                  <c:v>43635</c:v>
                </c:pt>
                <c:pt idx="19">
                  <c:v>43636</c:v>
                </c:pt>
                <c:pt idx="20">
                  <c:v>43637</c:v>
                </c:pt>
                <c:pt idx="21">
                  <c:v>43638</c:v>
                </c:pt>
                <c:pt idx="22">
                  <c:v>43639</c:v>
                </c:pt>
                <c:pt idx="23">
                  <c:v>43640</c:v>
                </c:pt>
                <c:pt idx="24">
                  <c:v>43641</c:v>
                </c:pt>
                <c:pt idx="25">
                  <c:v>43642</c:v>
                </c:pt>
                <c:pt idx="26">
                  <c:v>43643</c:v>
                </c:pt>
                <c:pt idx="27">
                  <c:v>43644</c:v>
                </c:pt>
                <c:pt idx="28">
                  <c:v>43645</c:v>
                </c:pt>
                <c:pt idx="29">
                  <c:v>43646</c:v>
                </c:pt>
              </c:numCache>
            </c:numRef>
          </c:cat>
          <c:val>
            <c:numRef>
              <c:f>Calculations!$B$2:$B$31</c:f>
              <c:numCache>
                <c:formatCode>General</c:formatCode>
                <c:ptCount val="30"/>
                <c:pt idx="0">
                  <c:v>310</c:v>
                </c:pt>
                <c:pt idx="1">
                  <c:v>310</c:v>
                </c:pt>
                <c:pt idx="2">
                  <c:v>310</c:v>
                </c:pt>
                <c:pt idx="3">
                  <c:v>310</c:v>
                </c:pt>
                <c:pt idx="4">
                  <c:v>310</c:v>
                </c:pt>
                <c:pt idx="5">
                  <c:v>310</c:v>
                </c:pt>
                <c:pt idx="6">
                  <c:v>560</c:v>
                </c:pt>
                <c:pt idx="7">
                  <c:v>490</c:v>
                </c:pt>
                <c:pt idx="8">
                  <c:v>310</c:v>
                </c:pt>
                <c:pt idx="9">
                  <c:v>310</c:v>
                </c:pt>
                <c:pt idx="10">
                  <c:v>310</c:v>
                </c:pt>
                <c:pt idx="11">
                  <c:v>560</c:v>
                </c:pt>
                <c:pt idx="12">
                  <c:v>490</c:v>
                </c:pt>
                <c:pt idx="13">
                  <c:v>560</c:v>
                </c:pt>
                <c:pt idx="14">
                  <c:v>310</c:v>
                </c:pt>
                <c:pt idx="15">
                  <c:v>310</c:v>
                </c:pt>
                <c:pt idx="16">
                  <c:v>310</c:v>
                </c:pt>
                <c:pt idx="17">
                  <c:v>310</c:v>
                </c:pt>
                <c:pt idx="18">
                  <c:v>310</c:v>
                </c:pt>
                <c:pt idx="19">
                  <c:v>310</c:v>
                </c:pt>
                <c:pt idx="20">
                  <c:v>310</c:v>
                </c:pt>
                <c:pt idx="21">
                  <c:v>560</c:v>
                </c:pt>
                <c:pt idx="22">
                  <c:v>490</c:v>
                </c:pt>
                <c:pt idx="23">
                  <c:v>310</c:v>
                </c:pt>
                <c:pt idx="24">
                  <c:v>310</c:v>
                </c:pt>
                <c:pt idx="25">
                  <c:v>310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7-4C6B-9DB3-ED919C869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373896"/>
        <c:axId val="667378816"/>
      </c:areaChart>
      <c:dateAx>
        <c:axId val="667373896"/>
        <c:scaling>
          <c:orientation val="minMax"/>
        </c:scaling>
        <c:delete val="0"/>
        <c:axPos val="b"/>
        <c:numFmt formatCode="[$-409]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2D3E50"/>
                </a:solidFill>
                <a:latin typeface="Avenir Next"/>
                <a:ea typeface="+mn-ea"/>
                <a:cs typeface="+mn-cs"/>
              </a:defRPr>
            </a:pPr>
            <a:endParaRPr lang="en-US"/>
          </a:p>
        </c:txPr>
        <c:crossAx val="667378816"/>
        <c:crosses val="autoZero"/>
        <c:auto val="1"/>
        <c:lblOffset val="100"/>
        <c:baseTimeUnit val="days"/>
      </c:dateAx>
      <c:valAx>
        <c:axId val="6673788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2">
                  <a:alpha val="56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Next"/>
                <a:ea typeface="+mn-ea"/>
                <a:cs typeface="+mn-cs"/>
              </a:defRPr>
            </a:pPr>
            <a:endParaRPr lang="en-US"/>
          </a:p>
        </c:txPr>
        <c:crossAx val="667373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393029291805712E-2"/>
          <c:y val="0"/>
          <c:w val="0.97033741193919154"/>
          <c:h val="0.9296951372309285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Calculations!$E$7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00BDA5"/>
            </a:solidFill>
            <a:ln>
              <a:noFill/>
            </a:ln>
            <a:effectLst/>
          </c:spPr>
          <c:invertIfNegative val="0"/>
          <c:val>
            <c:numRef>
              <c:f>Calculations!$F$7</c:f>
              <c:numCache>
                <c:formatCode>General</c:formatCode>
                <c:ptCount val="1"/>
                <c:pt idx="0">
                  <c:v>9600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B-45E1-87E2-085F713A62F8}"/>
            </c:ext>
          </c:extLst>
        </c:ser>
        <c:ser>
          <c:idx val="1"/>
          <c:order val="1"/>
          <c:tx>
            <c:strRef>
              <c:f>Calculations!$E$8</c:f>
              <c:strCache>
                <c:ptCount val="1"/>
                <c:pt idx="0">
                  <c:v>Bad</c:v>
                </c:pt>
              </c:strCache>
            </c:strRef>
          </c:tx>
          <c:spPr>
            <a:solidFill>
              <a:srgbClr val="FB4B4B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2545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53B-45E1-87E2-085F713A62F8}"/>
              </c:ext>
            </c:extLst>
          </c:dPt>
          <c:val>
            <c:numRef>
              <c:f>Calculations!$F$8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3B-45E1-87E2-085F713A62F8}"/>
            </c:ext>
          </c:extLst>
        </c:ser>
        <c:ser>
          <c:idx val="2"/>
          <c:order val="2"/>
          <c:tx>
            <c:strRef>
              <c:f>Calculations!$E$9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rgbClr val="EAF0F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53B-45E1-87E2-085F713A62F8}"/>
              </c:ext>
            </c:extLst>
          </c:dPt>
          <c:val>
            <c:numRef>
              <c:f>Calculations!$F$9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3B-45E1-87E2-085F713A6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563724824"/>
        <c:axId val="563726464"/>
      </c:barChart>
      <c:scatterChart>
        <c:scatterStyle val="lineMarker"/>
        <c:varyColors val="0"/>
        <c:ser>
          <c:idx val="3"/>
          <c:order val="3"/>
          <c:tx>
            <c:strRef>
              <c:f>Calculations!$E$10</c:f>
              <c:strCache>
                <c:ptCount val="1"/>
                <c:pt idx="0">
                  <c:v>Total Line</c:v>
                </c:pt>
              </c:strCache>
            </c:strRef>
          </c:tx>
          <c:spPr>
            <a:ln w="50800" cap="rnd" cmpd="sng">
              <a:solidFill>
                <a:srgbClr val="2D3E50"/>
              </a:solidFill>
              <a:prstDash val="solid"/>
              <a:round/>
            </a:ln>
            <a:effectLst>
              <a:outerShdw blurRad="50800" dist="25400" dir="10200000" algn="tr" rotWithShape="0">
                <a:prstClr val="black">
                  <a:alpha val="37000"/>
                </a:prstClr>
              </a:outerShdw>
            </a:effectLst>
          </c:spPr>
          <c:marker>
            <c:symbol val="none"/>
          </c:marker>
          <c:xVal>
            <c:numRef>
              <c:f>Calculations!$F$11:$G$11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Calculations!$F$10:$G$10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3B-45E1-87E2-085F713A62F8}"/>
            </c:ext>
          </c:extLst>
        </c:ser>
        <c:ser>
          <c:idx val="4"/>
          <c:order val="4"/>
          <c:tx>
            <c:strRef>
              <c:f>Calculations!$E$13</c:f>
              <c:strCache>
                <c:ptCount val="1"/>
                <c:pt idx="0">
                  <c:v>Target Line</c:v>
                </c:pt>
              </c:strCache>
            </c:strRef>
          </c:tx>
          <c:spPr>
            <a:ln w="12700" cap="rnd">
              <a:solidFill>
                <a:schemeClr val="tx1">
                  <a:lumMod val="50000"/>
                  <a:lumOff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Calculations!$F$14:$G$14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Calculations!$F$13:$G$13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3B-45E1-87E2-085F713A6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112760"/>
        <c:axId val="724106200"/>
      </c:scatterChart>
      <c:catAx>
        <c:axId val="5637248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63726464"/>
        <c:crosses val="autoZero"/>
        <c:auto val="1"/>
        <c:lblAlgn val="ctr"/>
        <c:lblOffset val="100"/>
        <c:noMultiLvlLbl val="0"/>
      </c:catAx>
      <c:valAx>
        <c:axId val="56372646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563724824"/>
        <c:crosses val="autoZero"/>
        <c:crossBetween val="between"/>
      </c:valAx>
      <c:valAx>
        <c:axId val="7241062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724112760"/>
        <c:crosses val="max"/>
        <c:crossBetween val="midCat"/>
      </c:valAx>
      <c:valAx>
        <c:axId val="724112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4106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[Sales Dashboard v8.0.xlsx]Pivot Tables!PivotTable2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rgbClr val="6D78D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bg1"/>
                  </a:solidFill>
                  <a:latin typeface="Avenir Nex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7.8255237475160569E-2"/>
          <c:y val="7.5895567698846386E-3"/>
          <c:w val="0.90550260674779992"/>
          <c:h val="0.854293657281910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'Pivot Tables'!$G$1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6D78D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venir Nex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'Pivot Tables'!$F$2:$F$6</c:f>
              <c:multiLvlStrCache>
                <c:ptCount val="4"/>
                <c:lvl>
                  <c:pt idx="0">
                    <c:v>ANZO</c:v>
                  </c:pt>
                  <c:pt idx="1">
                    <c:v>APAC</c:v>
                  </c:pt>
                  <c:pt idx="2">
                    <c:v>EMEA</c:v>
                  </c:pt>
                  <c:pt idx="3">
                    <c:v>NA</c:v>
                  </c:pt>
                </c:lvl>
                <c:lvl>
                  <c:pt idx="0">
                    <c:v> </c:v>
                  </c:pt>
                </c:lvl>
              </c:multiLvlStrCache>
            </c:multiLvlStrRef>
          </c:cat>
          <c:val>
            <c:numRef>
              <c:f>'Pivot Tables'!$G$2:$G$6</c:f>
              <c:numCache>
                <c:formatCode>General</c:formatCode>
                <c:ptCount val="4"/>
                <c:pt idx="0">
                  <c:v>13</c:v>
                </c:pt>
                <c:pt idx="1">
                  <c:v>9</c:v>
                </c:pt>
                <c:pt idx="2">
                  <c:v>8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2-45A9-ACD3-2B5812E9146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1"/>
        <c:axId val="407841960"/>
        <c:axId val="407840976"/>
      </c:barChart>
      <c:catAx>
        <c:axId val="407841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33475B"/>
                </a:solidFill>
                <a:latin typeface="Avenir Next"/>
                <a:ea typeface="+mn-ea"/>
                <a:cs typeface="+mn-cs"/>
              </a:defRPr>
            </a:pPr>
            <a:endParaRPr lang="en-US"/>
          </a:p>
        </c:txPr>
        <c:crossAx val="407840976"/>
        <c:crosses val="autoZero"/>
        <c:auto val="1"/>
        <c:lblAlgn val="ctr"/>
        <c:lblOffset val="100"/>
        <c:noMultiLvlLbl val="0"/>
      </c:catAx>
      <c:valAx>
        <c:axId val="407840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  <a:alpha val="78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3475B"/>
                </a:solidFill>
                <a:latin typeface="Avenir Next"/>
                <a:ea typeface="+mn-ea"/>
                <a:cs typeface="+mn-cs"/>
              </a:defRPr>
            </a:pPr>
            <a:endParaRPr lang="en-US"/>
          </a:p>
        </c:txPr>
        <c:crossAx val="407841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[Sales Dashboard v8.0.xlsx]Pivot Tables!PivotTable3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rgbClr val="6D78D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rgbClr val="33475B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00BDA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overflow" horzOverflow="overflow" vert="horz" wrap="non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rgbClr val="33475B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"/>
        <c:spPr>
          <a:solidFill>
            <a:srgbClr val="00BDA5"/>
          </a:solidFill>
          <a:ln>
            <a:noFill/>
          </a:ln>
          <a:effectLst/>
        </c:spPr>
      </c:pivotFmt>
      <c:pivotFmt>
        <c:idx val="7"/>
        <c:spPr>
          <a:solidFill>
            <a:srgbClr val="00BDA5"/>
          </a:solidFill>
          <a:ln>
            <a:noFill/>
          </a:ln>
          <a:effectLst/>
        </c:spPr>
      </c:pivotFmt>
      <c:pivotFmt>
        <c:idx val="8"/>
        <c:spPr>
          <a:solidFill>
            <a:srgbClr val="00BDA5"/>
          </a:solidFill>
          <a:ln>
            <a:noFill/>
          </a:ln>
          <a:effectLst/>
        </c:spPr>
      </c:pivotFmt>
      <c:pivotFmt>
        <c:idx val="9"/>
        <c:spPr>
          <a:solidFill>
            <a:srgbClr val="00BDA5"/>
          </a:solidFill>
          <a:ln>
            <a:noFill/>
          </a:ln>
          <a:effectLst/>
        </c:spPr>
      </c:pivotFmt>
      <c:pivotFmt>
        <c:idx val="10"/>
      </c:pivotFmt>
    </c:pivotFmts>
    <c:plotArea>
      <c:layout>
        <c:manualLayout>
          <c:layoutTarget val="inner"/>
          <c:xMode val="edge"/>
          <c:yMode val="edge"/>
          <c:x val="8.2869486275455873E-2"/>
          <c:y val="0.10625379477838494"/>
          <c:w val="0.8708611036023598"/>
          <c:h val="0.7556294192734105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'Pivot Tables'!$J$1</c:f>
              <c:strCache>
                <c:ptCount val="1"/>
                <c:pt idx="0">
                  <c:v>New Business </c:v>
                </c:pt>
              </c:strCache>
            </c:strRef>
          </c:tx>
          <c:spPr>
            <a:solidFill>
              <a:srgbClr val="6D78D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3347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'Pivot Tables'!$I$2:$I$6</c:f>
              <c:multiLvlStrCache>
                <c:ptCount val="4"/>
                <c:lvl>
                  <c:pt idx="0">
                    <c:v>ANZO</c:v>
                  </c:pt>
                  <c:pt idx="1">
                    <c:v>APAC</c:v>
                  </c:pt>
                  <c:pt idx="2">
                    <c:v>EMEA</c:v>
                  </c:pt>
                  <c:pt idx="3">
                    <c:v>NA</c:v>
                  </c:pt>
                </c:lvl>
                <c:lvl>
                  <c:pt idx="0">
                    <c:v> </c:v>
                  </c:pt>
                </c:lvl>
              </c:multiLvlStrCache>
            </c:multiLvlStrRef>
          </c:cat>
          <c:val>
            <c:numRef>
              <c:f>'Pivot Tables'!$J$2:$J$6</c:f>
              <c:numCache>
                <c:formatCode>"$"#,##0</c:formatCode>
                <c:ptCount val="4"/>
                <c:pt idx="0">
                  <c:v>23109</c:v>
                </c:pt>
                <c:pt idx="1">
                  <c:v>50587</c:v>
                </c:pt>
                <c:pt idx="2">
                  <c:v>14305</c:v>
                </c:pt>
                <c:pt idx="3">
                  <c:v>38223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7-4D12-95DC-47F91D9D9C16}"/>
            </c:ext>
          </c:extLst>
        </c:ser>
        <c:ser>
          <c:idx val="1"/>
          <c:order val="1"/>
          <c:tx>
            <c:strRef>
              <c:f>'Pivot Tables'!$K$1</c:f>
              <c:strCache>
                <c:ptCount val="1"/>
                <c:pt idx="0">
                  <c:v>Expansion </c:v>
                </c:pt>
              </c:strCache>
            </c:strRef>
          </c:tx>
          <c:spPr>
            <a:solidFill>
              <a:srgbClr val="00BDA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3347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'Pivot Tables'!$I$2:$I$6</c:f>
              <c:multiLvlStrCache>
                <c:ptCount val="4"/>
                <c:lvl>
                  <c:pt idx="0">
                    <c:v>ANZO</c:v>
                  </c:pt>
                  <c:pt idx="1">
                    <c:v>APAC</c:v>
                  </c:pt>
                  <c:pt idx="2">
                    <c:v>EMEA</c:v>
                  </c:pt>
                  <c:pt idx="3">
                    <c:v>NA</c:v>
                  </c:pt>
                </c:lvl>
                <c:lvl>
                  <c:pt idx="0">
                    <c:v> </c:v>
                  </c:pt>
                </c:lvl>
              </c:multiLvlStrCache>
            </c:multiLvlStrRef>
          </c:cat>
          <c:val>
            <c:numRef>
              <c:f>'Pivot Tables'!$K$2:$K$6</c:f>
              <c:numCache>
                <c:formatCode>"$"#,##0</c:formatCode>
                <c:ptCount val="4"/>
                <c:pt idx="0">
                  <c:v>27280</c:v>
                </c:pt>
                <c:pt idx="1">
                  <c:v>237916</c:v>
                </c:pt>
                <c:pt idx="2">
                  <c:v>27490</c:v>
                </c:pt>
                <c:pt idx="3">
                  <c:v>42720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97-4D12-95DC-47F91D9D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762778176"/>
        <c:axId val="762778504"/>
      </c:barChart>
      <c:catAx>
        <c:axId val="762778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33475B"/>
                </a:solidFill>
                <a:latin typeface="Avenir Next"/>
                <a:ea typeface="+mn-ea"/>
                <a:cs typeface="+mn-cs"/>
              </a:defRPr>
            </a:pPr>
            <a:endParaRPr lang="en-US"/>
          </a:p>
        </c:txPr>
        <c:crossAx val="762778504"/>
        <c:crosses val="autoZero"/>
        <c:auto val="1"/>
        <c:lblAlgn val="ctr"/>
        <c:lblOffset val="1000"/>
        <c:noMultiLvlLbl val="0"/>
      </c:catAx>
      <c:valAx>
        <c:axId val="762778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  <a:alpha val="78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33475B"/>
                </a:solidFill>
                <a:latin typeface="Avenir Next"/>
                <a:ea typeface="+mn-ea"/>
                <a:cs typeface="+mn-cs"/>
              </a:defRPr>
            </a:pPr>
            <a:endParaRPr lang="en-US"/>
          </a:p>
        </c:txPr>
        <c:crossAx val="762778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52490704286972E-2"/>
          <c:y val="3.7107630064760477E-3"/>
          <c:w val="0.58843333059930014"/>
          <c:h val="0.9962892369935240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D78D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0B-4C30-916A-FC7E31C7A17B}"/>
              </c:ext>
            </c:extLst>
          </c:dPt>
          <c:dPt>
            <c:idx val="1"/>
            <c:bubble3D val="0"/>
            <c:spPr>
              <a:solidFill>
                <a:srgbClr val="00BDA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0B-4C30-916A-FC7E31C7A1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non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Avenir Nex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Calculations!$P$2:$P$3</c:f>
              <c:strCache>
                <c:ptCount val="2"/>
                <c:pt idx="0">
                  <c:v>New Business</c:v>
                </c:pt>
                <c:pt idx="1">
                  <c:v>Expansion</c:v>
                </c:pt>
              </c:strCache>
            </c:strRef>
          </c:cat>
          <c:val>
            <c:numRef>
              <c:f>Calculations!$Q$2:$Q$3</c:f>
              <c:numCache>
                <c:formatCode>"$"#,##0</c:formatCode>
                <c:ptCount val="2"/>
                <c:pt idx="0">
                  <c:v>180450</c:v>
                </c:pt>
                <c:pt idx="1">
                  <c:v>412337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0B-4C30-916A-FC7E31C7A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33475B"/>
              </a:solidFill>
              <a:latin typeface="Avenir Nex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firstButton="1" fmlaLink="Calculations!$G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Spin" dx="26" fmlaLink="Calculations!$N$2" inc="10" max="30000" min="1" page="1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ubspot.com/products/crm" TargetMode="Externa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1.jpeg"/><Relationship Id="rId1" Type="http://schemas.openxmlformats.org/officeDocument/2006/relationships/hyperlink" Target="https://www.hubspot.com/" TargetMode="Externa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Relationship Id="rId9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Instructions!A175"/><Relationship Id="rId13" Type="http://schemas.openxmlformats.org/officeDocument/2006/relationships/image" Target="../media/image6.png"/><Relationship Id="rId18" Type="http://schemas.openxmlformats.org/officeDocument/2006/relationships/hyperlink" Target="#'Data-New Accounts'!A1"/><Relationship Id="rId26" Type="http://schemas.openxmlformats.org/officeDocument/2006/relationships/hyperlink" Target="#Setup!B31"/><Relationship Id="rId3" Type="http://schemas.openxmlformats.org/officeDocument/2006/relationships/image" Target="../media/image4.png"/><Relationship Id="rId21" Type="http://schemas.openxmlformats.org/officeDocument/2006/relationships/hyperlink" Target="#Instructions!A117"/><Relationship Id="rId7" Type="http://schemas.openxmlformats.org/officeDocument/2006/relationships/hyperlink" Target="#Instructions!A145"/><Relationship Id="rId12" Type="http://schemas.openxmlformats.org/officeDocument/2006/relationships/hyperlink" Target="#Setup!D13"/><Relationship Id="rId17" Type="http://schemas.openxmlformats.org/officeDocument/2006/relationships/hyperlink" Target="#Instructions!A57"/><Relationship Id="rId25" Type="http://schemas.openxmlformats.org/officeDocument/2006/relationships/image" Target="../media/image10.png"/><Relationship Id="rId2" Type="http://schemas.openxmlformats.org/officeDocument/2006/relationships/image" Target="../media/image3.jpeg"/><Relationship Id="rId16" Type="http://schemas.openxmlformats.org/officeDocument/2006/relationships/image" Target="../media/image7.png"/><Relationship Id="rId20" Type="http://schemas.openxmlformats.org/officeDocument/2006/relationships/hyperlink" Target="#Instructions!A87"/><Relationship Id="rId1" Type="http://schemas.openxmlformats.org/officeDocument/2006/relationships/hyperlink" Target="https://www.hubspot.com/" TargetMode="External"/><Relationship Id="rId6" Type="http://schemas.openxmlformats.org/officeDocument/2006/relationships/hyperlink" Target="#Instructions!A115"/><Relationship Id="rId11" Type="http://schemas.openxmlformats.org/officeDocument/2006/relationships/hyperlink" Target="#Instructions!A1"/><Relationship Id="rId24" Type="http://schemas.openxmlformats.org/officeDocument/2006/relationships/image" Target="../media/image9.png"/><Relationship Id="rId5" Type="http://schemas.openxmlformats.org/officeDocument/2006/relationships/hyperlink" Target="#Instructions!A85"/><Relationship Id="rId15" Type="http://schemas.openxmlformats.org/officeDocument/2006/relationships/hyperlink" Target="#'Data-Sales'!A1"/><Relationship Id="rId23" Type="http://schemas.openxmlformats.org/officeDocument/2006/relationships/hyperlink" Target="#'Data-MRR by Region'!A1"/><Relationship Id="rId10" Type="http://schemas.openxmlformats.org/officeDocument/2006/relationships/image" Target="../media/image5.png"/><Relationship Id="rId19" Type="http://schemas.openxmlformats.org/officeDocument/2006/relationships/image" Target="../media/image8.png"/><Relationship Id="rId4" Type="http://schemas.openxmlformats.org/officeDocument/2006/relationships/hyperlink" Target="#Instructions!A55"/><Relationship Id="rId9" Type="http://schemas.openxmlformats.org/officeDocument/2006/relationships/hyperlink" Target="#Dashboard!A1"/><Relationship Id="rId14" Type="http://schemas.openxmlformats.org/officeDocument/2006/relationships/hyperlink" Target="#Instructions!A27"/><Relationship Id="rId22" Type="http://schemas.openxmlformats.org/officeDocument/2006/relationships/hyperlink" Target="https://www.hubspot.com/products/crm" TargetMode="External"/><Relationship Id="rId27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g"/><Relationship Id="rId1" Type="http://schemas.openxmlformats.org/officeDocument/2006/relationships/hyperlink" Target="https://www.hubspot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</xdr:colOff>
      <xdr:row>3</xdr:row>
      <xdr:rowOff>30480</xdr:rowOff>
    </xdr:from>
    <xdr:to>
      <xdr:col>6</xdr:col>
      <xdr:colOff>83820</xdr:colOff>
      <xdr:row>4</xdr:row>
      <xdr:rowOff>723900</xdr:rowOff>
    </xdr:to>
    <xdr:pic>
      <xdr:nvPicPr>
        <xdr:cNvPr id="17" name="Picture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1480" y="579120"/>
          <a:ext cx="2255520" cy="876300"/>
        </a:xfrm>
        <a:prstGeom prst="rect">
          <a:avLst/>
        </a:prstGeom>
      </xdr:spPr>
    </xdr:pic>
    <xdr:clientData/>
  </xdr:twoCellAnchor>
  <xdr:twoCellAnchor>
    <xdr:from>
      <xdr:col>1</xdr:col>
      <xdr:colOff>2319</xdr:colOff>
      <xdr:row>10</xdr:row>
      <xdr:rowOff>7620</xdr:rowOff>
    </xdr:from>
    <xdr:to>
      <xdr:col>17</xdr:col>
      <xdr:colOff>1036321</xdr:colOff>
      <xdr:row>53</xdr:row>
      <xdr:rowOff>27499</xdr:rowOff>
    </xdr:to>
    <xdr:sp textlink="">
      <xdr:nvSpPr>
        <xdr:cNvPr id="20" name="Rectangle: Rounded Corners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86139" y="1706880"/>
          <a:ext cx="12083002" cy="8241859"/>
        </a:xfrm>
        <a:prstGeom prst="roundRect">
          <a:avLst>
            <a:gd name="adj" fmla="val 3327"/>
          </a:avLst>
        </a:prstGeom>
        <a:noFill/>
        <a:ln w="12700">
          <a:solidFill>
            <a:srgbClr val="2D3E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68580</xdr:colOff>
      <xdr:row>10</xdr:row>
      <xdr:rowOff>137160</xdr:rowOff>
    </xdr:from>
    <xdr:to>
      <xdr:col>17</xdr:col>
      <xdr:colOff>944880</xdr:colOff>
      <xdr:row>52</xdr:row>
      <xdr:rowOff>99060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152400" y="2781300"/>
          <a:ext cx="11925300" cy="8001000"/>
          <a:chOff x="193993" y="1817287"/>
          <a:chExt cx="13144817" cy="7990606"/>
        </a:xfrm>
      </xdr:grpSpPr>
      <xdr:sp textlink="">
        <xdr:nvSpPr>
          <xdr:cNvPr id="23" name="Rectangle: Rounded Corners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219835" y="1817287"/>
            <a:ext cx="1949090" cy="529591"/>
          </a:xfrm>
          <a:prstGeom prst="roundRect">
            <a:avLst/>
          </a:prstGeom>
          <a:noFill/>
          <a:ln>
            <a:solidFill>
              <a:srgbClr val="DFE3EB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textlink="">
        <xdr:nvSpPr>
          <xdr:cNvPr id="24" name="Rectangle: Rounded Corners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2415621" y="1817773"/>
            <a:ext cx="10892709" cy="529591"/>
          </a:xfrm>
          <a:prstGeom prst="roundRect">
            <a:avLst/>
          </a:prstGeom>
          <a:noFill/>
          <a:ln>
            <a:solidFill>
              <a:srgbClr val="DFE3EB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textlink="">
        <xdr:nvSpPr>
          <xdr:cNvPr id="25" name="Rectangle: Rounded Corners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201613" y="4505643"/>
            <a:ext cx="13125839" cy="3099752"/>
          </a:xfrm>
          <a:prstGeom prst="roundRect">
            <a:avLst>
              <a:gd name="adj" fmla="val 5114"/>
            </a:avLst>
          </a:prstGeom>
          <a:noFill/>
          <a:ln w="12700">
            <a:solidFill>
              <a:srgbClr val="DFE3EB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textlink="">
        <xdr:nvSpPr>
          <xdr:cNvPr id="26" name="Rectangle: Rounded Corners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209233" y="2493645"/>
            <a:ext cx="13114337" cy="1920875"/>
          </a:xfrm>
          <a:prstGeom prst="roundRect">
            <a:avLst>
              <a:gd name="adj" fmla="val 6294"/>
            </a:avLst>
          </a:prstGeom>
          <a:noFill/>
          <a:ln>
            <a:solidFill>
              <a:srgbClr val="DFE3EB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textlink="">
        <xdr:nvSpPr>
          <xdr:cNvPr id="27" name="Rectangle: Rounded Corners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193993" y="7734618"/>
            <a:ext cx="13144817" cy="2073275"/>
          </a:xfrm>
          <a:prstGeom prst="roundRect">
            <a:avLst>
              <a:gd name="adj" fmla="val 5114"/>
            </a:avLst>
          </a:prstGeom>
          <a:noFill/>
          <a:ln w="12700">
            <a:solidFill>
              <a:srgbClr val="DFE3EB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</xdr:col>
      <xdr:colOff>189363</xdr:colOff>
      <xdr:row>10</xdr:row>
      <xdr:rowOff>13253</xdr:rowOff>
    </xdr:from>
    <xdr:to>
      <xdr:col>3</xdr:col>
      <xdr:colOff>416384</xdr:colOff>
      <xdr:row>11</xdr:row>
      <xdr:rowOff>33662</xdr:rowOff>
    </xdr:to>
    <xdr:sp textlink="">
      <xdr:nvSpPr>
        <xdr:cNvPr id="21" name="Rectangle: Rounded Corners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73183" y="1712513"/>
          <a:ext cx="1469081" cy="203289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>
              <a:solidFill>
                <a:srgbClr val="425B76"/>
              </a:solidFill>
              <a:latin typeface="Avenir Next"/>
            </a:rPr>
            <a:t>Month Ending</a:t>
          </a:r>
        </a:p>
      </xdr:txBody>
    </xdr:sp>
    <xdr:clientData/>
  </xdr:twoCellAnchor>
  <xdr:twoCellAnchor>
    <xdr:from>
      <xdr:col>5</xdr:col>
      <xdr:colOff>406634</xdr:colOff>
      <xdr:row>10</xdr:row>
      <xdr:rowOff>21475</xdr:rowOff>
    </xdr:from>
    <xdr:to>
      <xdr:col>7</xdr:col>
      <xdr:colOff>662940</xdr:colOff>
      <xdr:row>11</xdr:row>
      <xdr:rowOff>7620</xdr:rowOff>
    </xdr:to>
    <xdr:sp textlink="">
      <xdr:nvSpPr>
        <xdr:cNvPr id="28" name="Rectangle: Rounded Corners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570714" y="1720735"/>
          <a:ext cx="1315486" cy="16902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>
              <a:solidFill>
                <a:srgbClr val="425B76"/>
              </a:solidFill>
              <a:latin typeface="Avenir Next"/>
            </a:rPr>
            <a:t>Today's</a:t>
          </a:r>
          <a:r>
            <a:rPr lang="en-US" sz="1100" b="1" baseline="0">
              <a:solidFill>
                <a:srgbClr val="425B76"/>
              </a:solidFill>
              <a:latin typeface="Avenir Next"/>
            </a:rPr>
            <a:t> Sales Stats</a:t>
          </a:r>
          <a:endParaRPr lang="en-US" sz="1100" b="1">
            <a:solidFill>
              <a:srgbClr val="425B76"/>
            </a:solidFill>
            <a:latin typeface="Avenir Next"/>
          </a:endParaRPr>
        </a:p>
      </xdr:txBody>
    </xdr:sp>
    <xdr:clientData/>
  </xdr:twoCellAnchor>
  <xdr:twoCellAnchor>
    <xdr:from>
      <xdr:col>1</xdr:col>
      <xdr:colOff>106680</xdr:colOff>
      <xdr:row>14</xdr:row>
      <xdr:rowOff>7620</xdr:rowOff>
    </xdr:from>
    <xdr:to>
      <xdr:col>11</xdr:col>
      <xdr:colOff>365760</xdr:colOff>
      <xdr:row>23</xdr:row>
      <xdr:rowOff>83820</xdr:rowOff>
    </xdr:to>
    <xdr:graphicFrame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617220</xdr:colOff>
      <xdr:row>16</xdr:row>
      <xdr:rowOff>53340</xdr:rowOff>
    </xdr:from>
    <xdr:to>
      <xdr:col>17</xdr:col>
      <xdr:colOff>891540</xdr:colOff>
      <xdr:row>23</xdr:row>
      <xdr:rowOff>125184</xdr:rowOff>
    </xdr:to>
    <xdr:graphicFrame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11</xdr:row>
          <xdr:rowOff>68580</xdr:rowOff>
        </xdr:from>
        <xdr:to>
          <xdr:col>7</xdr:col>
          <xdr:colOff>0</xdr:colOff>
          <xdr:row>12</xdr:row>
          <xdr:rowOff>22860</xdr:rowOff>
        </xdr:to>
        <xdr:sp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11</xdr:row>
          <xdr:rowOff>68580</xdr:rowOff>
        </xdr:from>
        <xdr:to>
          <xdr:col>9</xdr:col>
          <xdr:colOff>0</xdr:colOff>
          <xdr:row>12</xdr:row>
          <xdr:rowOff>22860</xdr:rowOff>
        </xdr:to>
        <xdr:sp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350520</xdr:colOff>
          <xdr:row>11</xdr:row>
          <xdr:rowOff>68580</xdr:rowOff>
        </xdr:from>
        <xdr:to>
          <xdr:col>11</xdr:col>
          <xdr:colOff>0</xdr:colOff>
          <xdr:row>12</xdr:row>
          <xdr:rowOff>22860</xdr:rowOff>
        </xdr:to>
        <xdr:sp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11</xdr:row>
          <xdr:rowOff>68580</xdr:rowOff>
        </xdr:from>
        <xdr:to>
          <xdr:col>13</xdr:col>
          <xdr:colOff>0</xdr:colOff>
          <xdr:row>12</xdr:row>
          <xdr:rowOff>22860</xdr:rowOff>
        </xdr:to>
        <xdr:sp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11</xdr:row>
          <xdr:rowOff>68580</xdr:rowOff>
        </xdr:from>
        <xdr:to>
          <xdr:col>15</xdr:col>
          <xdr:colOff>0</xdr:colOff>
          <xdr:row>12</xdr:row>
          <xdr:rowOff>22860</xdr:rowOff>
        </xdr:to>
        <xdr:sp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175260</xdr:colOff>
          <xdr:row>11</xdr:row>
          <xdr:rowOff>68580</xdr:rowOff>
        </xdr:from>
        <xdr:to>
          <xdr:col>17</xdr:col>
          <xdr:colOff>0</xdr:colOff>
          <xdr:row>12</xdr:row>
          <xdr:rowOff>22860</xdr:rowOff>
        </xdr:to>
        <xdr:sp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220980</xdr:colOff>
      <xdr:row>28</xdr:row>
      <xdr:rowOff>137160</xdr:rowOff>
    </xdr:from>
    <xdr:to>
      <xdr:col>17</xdr:col>
      <xdr:colOff>868680</xdr:colOff>
      <xdr:row>37</xdr:row>
      <xdr:rowOff>164592</xdr:rowOff>
    </xdr:to>
    <xdr:graphicFrame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76200</xdr:colOff>
      <xdr:row>43</xdr:row>
      <xdr:rowOff>68580</xdr:rowOff>
    </xdr:from>
    <xdr:to>
      <xdr:col>13</xdr:col>
      <xdr:colOff>957072</xdr:colOff>
      <xdr:row>52</xdr:row>
      <xdr:rowOff>80772</xdr:rowOff>
    </xdr:to>
    <xdr:graphicFrame>
      <xdr:nvGraphicFramePr>
        <xdr:cNvPr id="30" name="Char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144780</xdr:colOff>
      <xdr:row>42</xdr:row>
      <xdr:rowOff>160020</xdr:rowOff>
    </xdr:from>
    <xdr:to>
      <xdr:col>17</xdr:col>
      <xdr:colOff>708660</xdr:colOff>
      <xdr:row>51</xdr:row>
      <xdr:rowOff>143256</xdr:rowOff>
    </xdr:to>
    <xdr:graphicFrame>
      <xdr:nvGraphicFramePr>
        <xdr:cNvPr id="32" name="Chart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38</xdr:row>
          <xdr:rowOff>106680</xdr:rowOff>
        </xdr:from>
        <xdr:to>
          <xdr:col>3</xdr:col>
          <xdr:colOff>381000</xdr:colOff>
          <xdr:row>40</xdr:row>
          <xdr:rowOff>91440</xdr:rowOff>
        </xdr:to>
        <xdr:sp textlink="">
          <xdr:nvSpPr>
            <xdr:cNvPr id="1039" name="Spinner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7620</xdr:colOff>
      <xdr:row>3</xdr:row>
      <xdr:rowOff>91440</xdr:rowOff>
    </xdr:from>
    <xdr:to>
      <xdr:col>17</xdr:col>
      <xdr:colOff>190500</xdr:colOff>
      <xdr:row>4</xdr:row>
      <xdr:rowOff>655320</xdr:rowOff>
    </xdr:to>
    <xdr:sp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30880" y="640080"/>
          <a:ext cx="8092440" cy="746760"/>
        </a:xfrm>
        <a:prstGeom prst="roundRect">
          <a:avLst/>
        </a:prstGeom>
        <a:solidFill>
          <a:srgbClr val="33475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Avenir Next Regular"/>
            </a:rPr>
            <a:t>Monthly Sales Dashboard</a:t>
          </a:r>
        </a:p>
      </xdr:txBody>
    </xdr:sp>
    <xdr:clientData/>
  </xdr:twoCellAnchor>
  <xdr:twoCellAnchor>
    <xdr:from>
      <xdr:col>10</xdr:col>
      <xdr:colOff>394475</xdr:colOff>
      <xdr:row>6</xdr:row>
      <xdr:rowOff>68580</xdr:rowOff>
    </xdr:from>
    <xdr:to>
      <xdr:col>12</xdr:col>
      <xdr:colOff>228599</xdr:colOff>
      <xdr:row>9</xdr:row>
      <xdr:rowOff>76200</xdr:rowOff>
    </xdr:to>
    <xdr:sp textlink="">
      <xdr:nvSpPr>
        <xdr:cNvPr id="31" name="Rectangle: Rounded Corners 3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9787B57-A8FE-4E5F-9BF1-329824C6CB9F}"/>
            </a:ext>
          </a:extLst>
        </xdr:cNvPr>
        <xdr:cNvSpPr/>
      </xdr:nvSpPr>
      <xdr:spPr>
        <a:xfrm>
          <a:off x="6040895" y="2339340"/>
          <a:ext cx="1243824" cy="556260"/>
        </a:xfrm>
        <a:prstGeom prst="roundRect">
          <a:avLst/>
        </a:prstGeom>
        <a:solidFill>
          <a:schemeClr val="accent2"/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Avenir Next"/>
            </a:rPr>
            <a:t>Try HubSpot's Free CRM</a:t>
          </a:r>
          <a:endParaRPr lang="en-US" sz="1200" b="1">
            <a:latin typeface="Avenir Next"/>
          </a:endParaRPr>
        </a:p>
      </xdr:txBody>
    </xdr:sp>
    <xdr:clientData/>
  </xdr:twoCellAnchor>
  <xdr:twoCellAnchor editAs="oneCell">
    <xdr:from>
      <xdr:col>9</xdr:col>
      <xdr:colOff>76200</xdr:colOff>
      <xdr:row>4</xdr:row>
      <xdr:rowOff>777240</xdr:rowOff>
    </xdr:from>
    <xdr:to>
      <xdr:col>9</xdr:col>
      <xdr:colOff>685799</xdr:colOff>
      <xdr:row>7</xdr:row>
      <xdr:rowOff>60488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62876607-3956-47B3-80FD-30FFACBA8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840" y="1508760"/>
          <a:ext cx="609599" cy="6472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327661</xdr:colOff>
      <xdr:row>1</xdr:row>
      <xdr:rowOff>53340</xdr:rowOff>
    </xdr:from>
    <xdr:to>
      <xdr:col>3</xdr:col>
      <xdr:colOff>45720</xdr:colOff>
      <xdr:row>4</xdr:row>
      <xdr:rowOff>105489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1" y="236220"/>
          <a:ext cx="1546859" cy="600789"/>
        </a:xfrm>
        <a:prstGeom prst="rect">
          <a:avLst/>
        </a:prstGeom>
      </xdr:spPr>
    </xdr:pic>
    <xdr:clientData/>
  </xdr:twoCellAnchor>
  <xdr:twoCellAnchor editAs="oneCell">
    <xdr:from>
      <xdr:col>1</xdr:col>
      <xdr:colOff>27996</xdr:colOff>
      <xdr:row>5</xdr:row>
      <xdr:rowOff>91440</xdr:rowOff>
    </xdr:from>
    <xdr:to>
      <xdr:col>18</xdr:col>
      <xdr:colOff>274320</xdr:colOff>
      <xdr:row>10</xdr:row>
      <xdr:rowOff>64644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7596" y="1188720"/>
          <a:ext cx="10609524" cy="1009524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14</xdr:row>
      <xdr:rowOff>205740</xdr:rowOff>
    </xdr:from>
    <xdr:to>
      <xdr:col>4</xdr:col>
      <xdr:colOff>426720</xdr:colOff>
      <xdr:row>18</xdr:row>
      <xdr:rowOff>0</xdr:rowOff>
    </xdr:to>
    <xdr:sp textlink="">
      <xdr:nvSpPr>
        <xdr:cNvPr id="7" name="Rectangle: Rounded Corner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19200" y="3223260"/>
          <a:ext cx="1645920" cy="678180"/>
        </a:xfrm>
        <a:prstGeom prst="roundRect">
          <a:avLst/>
        </a:prstGeom>
        <a:solidFill>
          <a:srgbClr val="00A4B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>
              <a:latin typeface="Avenir Next Regular"/>
            </a:rPr>
            <a:t>Dashboard</a:t>
          </a:r>
        </a:p>
      </xdr:txBody>
    </xdr:sp>
    <xdr:clientData/>
  </xdr:twoCellAnchor>
  <xdr:twoCellAnchor>
    <xdr:from>
      <xdr:col>5</xdr:col>
      <xdr:colOff>0</xdr:colOff>
      <xdr:row>14</xdr:row>
      <xdr:rowOff>205740</xdr:rowOff>
    </xdr:from>
    <xdr:to>
      <xdr:col>7</xdr:col>
      <xdr:colOff>426720</xdr:colOff>
      <xdr:row>18</xdr:row>
      <xdr:rowOff>0</xdr:rowOff>
    </xdr:to>
    <xdr:sp textlink="">
      <xdr:nvSpPr>
        <xdr:cNvPr id="8" name="Rectangle: Rounded Corner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048000" y="3223260"/>
          <a:ext cx="1645920" cy="678180"/>
        </a:xfrm>
        <a:prstGeom prst="roundRect">
          <a:avLst/>
        </a:prstGeom>
        <a:solidFill>
          <a:srgbClr val="00A4B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latin typeface="Avenir Next Regular"/>
            </a:rPr>
            <a:t>Setup</a:t>
          </a:r>
        </a:p>
      </xdr:txBody>
    </xdr:sp>
    <xdr:clientData/>
  </xdr:twoCellAnchor>
  <xdr:twoCellAnchor>
    <xdr:from>
      <xdr:col>8</xdr:col>
      <xdr:colOff>0</xdr:colOff>
      <xdr:row>14</xdr:row>
      <xdr:rowOff>205740</xdr:rowOff>
    </xdr:from>
    <xdr:to>
      <xdr:col>10</xdr:col>
      <xdr:colOff>426720</xdr:colOff>
      <xdr:row>18</xdr:row>
      <xdr:rowOff>0</xdr:rowOff>
    </xdr:to>
    <xdr:sp textlink="">
      <xdr:nvSpPr>
        <xdr:cNvPr id="9" name="Rectangle: Rounded Corner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876800" y="3223260"/>
          <a:ext cx="1645920" cy="678180"/>
        </a:xfrm>
        <a:prstGeom prst="roundRect">
          <a:avLst/>
        </a:prstGeom>
        <a:solidFill>
          <a:srgbClr val="00A4B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latin typeface="Avenir Next Regular"/>
            </a:rPr>
            <a:t>Data-Sales</a:t>
          </a:r>
        </a:p>
      </xdr:txBody>
    </xdr:sp>
    <xdr:clientData/>
  </xdr:twoCellAnchor>
  <xdr:twoCellAnchor>
    <xdr:from>
      <xdr:col>11</xdr:col>
      <xdr:colOff>0</xdr:colOff>
      <xdr:row>14</xdr:row>
      <xdr:rowOff>205740</xdr:rowOff>
    </xdr:from>
    <xdr:to>
      <xdr:col>13</xdr:col>
      <xdr:colOff>426720</xdr:colOff>
      <xdr:row>18</xdr:row>
      <xdr:rowOff>0</xdr:rowOff>
    </xdr:to>
    <xdr:sp textlink="">
      <xdr:nvSpPr>
        <xdr:cNvPr id="10" name="Rectangle: Rounded Corner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705600" y="3223260"/>
          <a:ext cx="1645920" cy="678180"/>
        </a:xfrm>
        <a:prstGeom prst="roundRect">
          <a:avLst/>
        </a:prstGeom>
        <a:solidFill>
          <a:srgbClr val="00A4B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>
              <a:latin typeface="Avenir Next Regular"/>
            </a:rPr>
            <a:t>Data-New</a:t>
          </a:r>
          <a:r>
            <a:rPr lang="en-US" sz="1600" b="1" baseline="0">
              <a:latin typeface="Avenir Next Regular"/>
            </a:rPr>
            <a:t> Accounts</a:t>
          </a:r>
          <a:endParaRPr lang="en-US" sz="1600" b="1">
            <a:latin typeface="Avenir Next Regular"/>
          </a:endParaRPr>
        </a:p>
      </xdr:txBody>
    </xdr:sp>
    <xdr:clientData/>
  </xdr:twoCellAnchor>
  <xdr:twoCellAnchor>
    <xdr:from>
      <xdr:col>14</xdr:col>
      <xdr:colOff>0</xdr:colOff>
      <xdr:row>14</xdr:row>
      <xdr:rowOff>205740</xdr:rowOff>
    </xdr:from>
    <xdr:to>
      <xdr:col>16</xdr:col>
      <xdr:colOff>426720</xdr:colOff>
      <xdr:row>18</xdr:row>
      <xdr:rowOff>0</xdr:rowOff>
    </xdr:to>
    <xdr:sp textlink="">
      <xdr:nvSpPr>
        <xdr:cNvPr id="11" name="Rectangle: Rounded Corners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534400" y="3223260"/>
          <a:ext cx="1645920" cy="678180"/>
        </a:xfrm>
        <a:prstGeom prst="roundRect">
          <a:avLst/>
        </a:prstGeom>
        <a:solidFill>
          <a:srgbClr val="00A4B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>
              <a:latin typeface="Avenir Next Regular"/>
            </a:rPr>
            <a:t>Data-MRR by Region</a:t>
          </a:r>
        </a:p>
      </xdr:txBody>
    </xdr:sp>
    <xdr:clientData/>
  </xdr:twoCellAnchor>
  <xdr:twoCellAnchor editAs="oneCell">
    <xdr:from>
      <xdr:col>6</xdr:col>
      <xdr:colOff>591010</xdr:colOff>
      <xdr:row>26</xdr:row>
      <xdr:rowOff>121920</xdr:rowOff>
    </xdr:from>
    <xdr:to>
      <xdr:col>13</xdr:col>
      <xdr:colOff>0</xdr:colOff>
      <xdr:row>31</xdr:row>
      <xdr:rowOff>169425</xdr:rowOff>
    </xdr:to>
    <xdr:pic>
      <xdr:nvPicPr>
        <xdr:cNvPr id="12" name="Picture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248610" y="5638800"/>
          <a:ext cx="3676190" cy="961905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50</xdr:row>
      <xdr:rowOff>38100</xdr:rowOff>
    </xdr:from>
    <xdr:to>
      <xdr:col>2</xdr:col>
      <xdr:colOff>0</xdr:colOff>
      <xdr:row>53</xdr:row>
      <xdr:rowOff>91440</xdr:rowOff>
    </xdr:to>
    <xdr:sp textlink="">
      <xdr:nvSpPr>
        <xdr:cNvPr id="14" name="Arrow: Right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381000" y="9944100"/>
          <a:ext cx="838200" cy="601980"/>
        </a:xfrm>
        <a:prstGeom prst="rightArrow">
          <a:avLst/>
        </a:prstGeom>
        <a:solidFill>
          <a:srgbClr val="00A4B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Avenir Next Regular"/>
            </a:rPr>
            <a:t>Previous</a:t>
          </a:r>
        </a:p>
      </xdr:txBody>
    </xdr:sp>
    <xdr:clientData/>
  </xdr:twoCellAnchor>
  <xdr:twoCellAnchor>
    <xdr:from>
      <xdr:col>16</xdr:col>
      <xdr:colOff>342900</xdr:colOff>
      <xdr:row>50</xdr:row>
      <xdr:rowOff>38100</xdr:rowOff>
    </xdr:from>
    <xdr:to>
      <xdr:col>18</xdr:col>
      <xdr:colOff>0</xdr:colOff>
      <xdr:row>53</xdr:row>
      <xdr:rowOff>91440</xdr:rowOff>
    </xdr:to>
    <xdr:sp textlink="">
      <xdr:nvSpPr>
        <xdr:cNvPr id="15" name="Arrow: Right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0096500" y="9944100"/>
          <a:ext cx="876300" cy="601980"/>
        </a:xfrm>
        <a:prstGeom prst="rightArrow">
          <a:avLst/>
        </a:prstGeom>
        <a:solidFill>
          <a:srgbClr val="00A4B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Avenir Next Regular"/>
            </a:rPr>
            <a:t>Next</a:t>
          </a:r>
        </a:p>
      </xdr:txBody>
    </xdr:sp>
    <xdr:clientData/>
  </xdr:twoCellAnchor>
  <xdr:twoCellAnchor editAs="oneCell">
    <xdr:from>
      <xdr:col>7</xdr:col>
      <xdr:colOff>400305</xdr:colOff>
      <xdr:row>55</xdr:row>
      <xdr:rowOff>167640</xdr:rowOff>
    </xdr:from>
    <xdr:to>
      <xdr:col>11</xdr:col>
      <xdr:colOff>0</xdr:colOff>
      <xdr:row>61</xdr:row>
      <xdr:rowOff>22741</xdr:rowOff>
    </xdr:to>
    <xdr:pic>
      <xdr:nvPicPr>
        <xdr:cNvPr id="17" name="Picture 1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667505" y="10988040"/>
          <a:ext cx="2038095" cy="952381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80</xdr:row>
      <xdr:rowOff>0</xdr:rowOff>
    </xdr:from>
    <xdr:to>
      <xdr:col>2</xdr:col>
      <xdr:colOff>0</xdr:colOff>
      <xdr:row>83</xdr:row>
      <xdr:rowOff>53340</xdr:rowOff>
    </xdr:to>
    <xdr:sp textlink="">
      <xdr:nvSpPr>
        <xdr:cNvPr id="18" name="Arrow: Right 1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flipH="1">
          <a:off x="381000" y="15392400"/>
          <a:ext cx="838200" cy="601980"/>
        </a:xfrm>
        <a:prstGeom prst="rightArrow">
          <a:avLst/>
        </a:prstGeom>
        <a:solidFill>
          <a:srgbClr val="00A4B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Avenir Next Regular"/>
            </a:rPr>
            <a:t>Previous</a:t>
          </a:r>
        </a:p>
      </xdr:txBody>
    </xdr:sp>
    <xdr:clientData/>
  </xdr:twoCellAnchor>
  <xdr:twoCellAnchor>
    <xdr:from>
      <xdr:col>16</xdr:col>
      <xdr:colOff>342900</xdr:colOff>
      <xdr:row>79</xdr:row>
      <xdr:rowOff>129540</xdr:rowOff>
    </xdr:from>
    <xdr:to>
      <xdr:col>18</xdr:col>
      <xdr:colOff>0</xdr:colOff>
      <xdr:row>83</xdr:row>
      <xdr:rowOff>0</xdr:rowOff>
    </xdr:to>
    <xdr:sp textlink="">
      <xdr:nvSpPr>
        <xdr:cNvPr id="19" name="Arrow: Right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0096500" y="15339060"/>
          <a:ext cx="876300" cy="601980"/>
        </a:xfrm>
        <a:prstGeom prst="rightArrow">
          <a:avLst/>
        </a:prstGeom>
        <a:solidFill>
          <a:srgbClr val="00A4B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Avenir Next Regular"/>
            </a:rPr>
            <a:t>Next</a:t>
          </a:r>
        </a:p>
      </xdr:txBody>
    </xdr:sp>
    <xdr:clientData/>
  </xdr:twoCellAnchor>
  <xdr:twoCellAnchor editAs="oneCell">
    <xdr:from>
      <xdr:col>7</xdr:col>
      <xdr:colOff>181410</xdr:colOff>
      <xdr:row>86</xdr:row>
      <xdr:rowOff>26758</xdr:rowOff>
    </xdr:from>
    <xdr:to>
      <xdr:col>13</xdr:col>
      <xdr:colOff>0</xdr:colOff>
      <xdr:row>90</xdr:row>
      <xdr:rowOff>0</xdr:rowOff>
    </xdr:to>
    <xdr:pic>
      <xdr:nvPicPr>
        <xdr:cNvPr id="20" name="Picture 19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448610" y="16516438"/>
          <a:ext cx="3476190" cy="704762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109</xdr:row>
      <xdr:rowOff>129540</xdr:rowOff>
    </xdr:from>
    <xdr:to>
      <xdr:col>2</xdr:col>
      <xdr:colOff>0</xdr:colOff>
      <xdr:row>113</xdr:row>
      <xdr:rowOff>0</xdr:rowOff>
    </xdr:to>
    <xdr:sp textlink="">
      <xdr:nvSpPr>
        <xdr:cNvPr id="21" name="Arrow: Right 2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 flipH="1">
          <a:off x="381000" y="20825460"/>
          <a:ext cx="838200" cy="601980"/>
        </a:xfrm>
        <a:prstGeom prst="rightArrow">
          <a:avLst/>
        </a:prstGeom>
        <a:solidFill>
          <a:srgbClr val="00A4B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Avenir Next Regular"/>
            </a:rPr>
            <a:t>Previous</a:t>
          </a:r>
        </a:p>
      </xdr:txBody>
    </xdr:sp>
    <xdr:clientData/>
  </xdr:twoCellAnchor>
  <xdr:twoCellAnchor>
    <xdr:from>
      <xdr:col>16</xdr:col>
      <xdr:colOff>342900</xdr:colOff>
      <xdr:row>109</xdr:row>
      <xdr:rowOff>129540</xdr:rowOff>
    </xdr:from>
    <xdr:to>
      <xdr:col>18</xdr:col>
      <xdr:colOff>0</xdr:colOff>
      <xdr:row>113</xdr:row>
      <xdr:rowOff>0</xdr:rowOff>
    </xdr:to>
    <xdr:sp textlink="">
      <xdr:nvSpPr>
        <xdr:cNvPr id="22" name="Arrow: Right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096500" y="20825460"/>
          <a:ext cx="876300" cy="601980"/>
        </a:xfrm>
        <a:prstGeom prst="rightArrow">
          <a:avLst/>
        </a:prstGeom>
        <a:solidFill>
          <a:srgbClr val="00A4B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Avenir Next Regular"/>
            </a:rPr>
            <a:t>Next</a:t>
          </a:r>
        </a:p>
      </xdr:txBody>
    </xdr:sp>
    <xdr:clientData/>
  </xdr:twoCellAnchor>
  <xdr:twoCellAnchor editAs="oneCell">
    <xdr:from>
      <xdr:col>5</xdr:col>
      <xdr:colOff>0</xdr:colOff>
      <xdr:row>116</xdr:row>
      <xdr:rowOff>0</xdr:rowOff>
    </xdr:from>
    <xdr:to>
      <xdr:col>15</xdr:col>
      <xdr:colOff>332571</xdr:colOff>
      <xdr:row>120</xdr:row>
      <xdr:rowOff>20861</xdr:rowOff>
    </xdr:to>
    <xdr:pic>
      <xdr:nvPicPr>
        <xdr:cNvPr id="23" name="Picture 22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048000" y="21976080"/>
          <a:ext cx="6428571" cy="752381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139</xdr:row>
      <xdr:rowOff>129540</xdr:rowOff>
    </xdr:from>
    <xdr:to>
      <xdr:col>2</xdr:col>
      <xdr:colOff>0</xdr:colOff>
      <xdr:row>143</xdr:row>
      <xdr:rowOff>0</xdr:rowOff>
    </xdr:to>
    <xdr:sp textlink="">
      <xdr:nvSpPr>
        <xdr:cNvPr id="24" name="Arrow: Right 23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 flipH="1">
          <a:off x="381000" y="26311860"/>
          <a:ext cx="838200" cy="601980"/>
        </a:xfrm>
        <a:prstGeom prst="rightArrow">
          <a:avLst/>
        </a:prstGeom>
        <a:solidFill>
          <a:srgbClr val="00A4B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Avenir Next Regular"/>
            </a:rPr>
            <a:t>Previous</a:t>
          </a:r>
        </a:p>
      </xdr:txBody>
    </xdr:sp>
    <xdr:clientData/>
  </xdr:twoCellAnchor>
  <xdr:twoCellAnchor>
    <xdr:from>
      <xdr:col>16</xdr:col>
      <xdr:colOff>342900</xdr:colOff>
      <xdr:row>139</xdr:row>
      <xdr:rowOff>129540</xdr:rowOff>
    </xdr:from>
    <xdr:to>
      <xdr:col>18</xdr:col>
      <xdr:colOff>0</xdr:colOff>
      <xdr:row>143</xdr:row>
      <xdr:rowOff>0</xdr:rowOff>
    </xdr:to>
    <xdr:sp textlink="">
      <xdr:nvSpPr>
        <xdr:cNvPr id="25" name="Arrow: Right 2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0096500" y="26311860"/>
          <a:ext cx="876300" cy="601980"/>
        </a:xfrm>
        <a:prstGeom prst="rightArrow">
          <a:avLst/>
        </a:prstGeom>
        <a:solidFill>
          <a:srgbClr val="00A4B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Avenir Next Regular"/>
            </a:rPr>
            <a:t>Next</a:t>
          </a:r>
        </a:p>
      </xdr:txBody>
    </xdr:sp>
    <xdr:clientData/>
  </xdr:twoCellAnchor>
  <xdr:twoCellAnchor>
    <xdr:from>
      <xdr:col>0</xdr:col>
      <xdr:colOff>381000</xdr:colOff>
      <xdr:row>169</xdr:row>
      <xdr:rowOff>129540</xdr:rowOff>
    </xdr:from>
    <xdr:to>
      <xdr:col>2</xdr:col>
      <xdr:colOff>0</xdr:colOff>
      <xdr:row>173</xdr:row>
      <xdr:rowOff>0</xdr:rowOff>
    </xdr:to>
    <xdr:sp textlink="">
      <xdr:nvSpPr>
        <xdr:cNvPr id="27" name="Arrow: Right 26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flipH="1">
          <a:off x="381000" y="31798260"/>
          <a:ext cx="838200" cy="617220"/>
        </a:xfrm>
        <a:prstGeom prst="rightArrow">
          <a:avLst/>
        </a:prstGeom>
        <a:solidFill>
          <a:srgbClr val="00A4B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latin typeface="Avenir Next Regular"/>
            </a:rPr>
            <a:t>Previous</a:t>
          </a:r>
        </a:p>
      </xdr:txBody>
    </xdr:sp>
    <xdr:clientData/>
  </xdr:twoCellAnchor>
  <xdr:twoCellAnchor>
    <xdr:from>
      <xdr:col>8</xdr:col>
      <xdr:colOff>104916</xdr:colOff>
      <xdr:row>21</xdr:row>
      <xdr:rowOff>99060</xdr:rowOff>
    </xdr:from>
    <xdr:to>
      <xdr:col>10</xdr:col>
      <xdr:colOff>129540</xdr:colOff>
      <xdr:row>24</xdr:row>
      <xdr:rowOff>68580</xdr:rowOff>
    </xdr:to>
    <xdr:sp textlink="">
      <xdr:nvSpPr>
        <xdr:cNvPr id="30" name="Rectangle: Rounded Corners 29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4981716" y="4663440"/>
          <a:ext cx="1243824" cy="556260"/>
        </a:xfrm>
        <a:prstGeom prst="roundRect">
          <a:avLst/>
        </a:prstGeom>
        <a:solidFill>
          <a:schemeClr val="accent2"/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Avenir Next"/>
            </a:rPr>
            <a:t>Try HubSpot's Free CRM</a:t>
          </a:r>
          <a:endParaRPr lang="en-US" sz="1200" b="1">
            <a:latin typeface="Avenir Next"/>
          </a:endParaRPr>
        </a:p>
      </xdr:txBody>
    </xdr:sp>
    <xdr:clientData/>
  </xdr:twoCellAnchor>
  <xdr:twoCellAnchor>
    <xdr:from>
      <xdr:col>7</xdr:col>
      <xdr:colOff>129540</xdr:colOff>
      <xdr:row>31</xdr:row>
      <xdr:rowOff>91440</xdr:rowOff>
    </xdr:from>
    <xdr:to>
      <xdr:col>12</xdr:col>
      <xdr:colOff>388620</xdr:colOff>
      <xdr:row>31</xdr:row>
      <xdr:rowOff>91440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4396740" y="6522720"/>
          <a:ext cx="3307080" cy="0"/>
        </a:xfrm>
        <a:prstGeom prst="line">
          <a:avLst/>
        </a:prstGeom>
        <a:ln w="28575">
          <a:solidFill>
            <a:srgbClr val="FF7A5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566738</xdr:colOff>
      <xdr:row>60</xdr:row>
      <xdr:rowOff>100013</xdr:rowOff>
    </xdr:from>
    <xdr:to>
      <xdr:col>10</xdr:col>
      <xdr:colOff>396240</xdr:colOff>
      <xdr:row>60</xdr:row>
      <xdr:rowOff>106680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>
          <a:off x="4833938" y="11720513"/>
          <a:ext cx="1658302" cy="6667"/>
        </a:xfrm>
        <a:prstGeom prst="line">
          <a:avLst/>
        </a:prstGeom>
        <a:ln w="28575">
          <a:solidFill>
            <a:srgbClr val="FF7A5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219092</xdr:colOff>
      <xdr:row>89</xdr:row>
      <xdr:rowOff>180960</xdr:rowOff>
    </xdr:from>
    <xdr:to>
      <xdr:col>12</xdr:col>
      <xdr:colOff>478172</xdr:colOff>
      <xdr:row>89</xdr:row>
      <xdr:rowOff>180960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4486292" y="17049735"/>
          <a:ext cx="3307080" cy="0"/>
        </a:xfrm>
        <a:prstGeom prst="line">
          <a:avLst/>
        </a:prstGeom>
        <a:ln w="28575">
          <a:solidFill>
            <a:srgbClr val="FF7A5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171457</xdr:colOff>
      <xdr:row>120</xdr:row>
      <xdr:rowOff>28564</xdr:rowOff>
    </xdr:from>
    <xdr:to>
      <xdr:col>15</xdr:col>
      <xdr:colOff>19057</xdr:colOff>
      <xdr:row>120</xdr:row>
      <xdr:rowOff>28564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3219457" y="22507564"/>
          <a:ext cx="5943600" cy="0"/>
        </a:xfrm>
        <a:prstGeom prst="line">
          <a:avLst/>
        </a:prstGeom>
        <a:ln w="28575">
          <a:solidFill>
            <a:srgbClr val="FF7A5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146</xdr:row>
      <xdr:rowOff>0</xdr:rowOff>
    </xdr:from>
    <xdr:to>
      <xdr:col>15</xdr:col>
      <xdr:colOff>46781</xdr:colOff>
      <xdr:row>150</xdr:row>
      <xdr:rowOff>116099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pSpPr/>
      </xdr:nvGrpSpPr>
      <xdr:grpSpPr>
        <a:xfrm>
          <a:off x="2438400" y="27279600"/>
          <a:ext cx="6752381" cy="847619"/>
          <a:chOff x="3001219" y="27462480"/>
          <a:chExt cx="6752381" cy="847619"/>
        </a:xfrm>
      </xdr:grpSpPr>
      <xdr:pic>
        <xdr:nvPicPr>
          <xdr:cNvPr id="26" name="Picture 25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4"/>
          <a:stretch>
            <a:fillRect/>
          </a:stretch>
        </xdr:blipFill>
        <xdr:spPr>
          <a:xfrm>
            <a:off x="3001219" y="27462480"/>
            <a:ext cx="6752381" cy="847619"/>
          </a:xfrm>
          <a:prstGeom prst="rect">
            <a:avLst/>
          </a:prstGeom>
        </xdr:spPr>
      </xdr:pic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CxnSpPr/>
        </xdr:nvCxnSpPr>
        <xdr:spPr>
          <a:xfrm>
            <a:off x="3109919" y="28298772"/>
            <a:ext cx="6400800" cy="0"/>
          </a:xfrm>
          <a:prstGeom prst="line">
            <a:avLst/>
          </a:prstGeom>
          <a:ln w="28575">
            <a:solidFill>
              <a:srgbClr val="FF7A59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0</xdr:colOff>
      <xdr:row>36</xdr:row>
      <xdr:rowOff>0</xdr:rowOff>
    </xdr:from>
    <xdr:to>
      <xdr:col>5</xdr:col>
      <xdr:colOff>0</xdr:colOff>
      <xdr:row>49</xdr:row>
      <xdr:rowOff>0</xdr:rowOff>
    </xdr:to>
    <xdr:sp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219200" y="7345680"/>
          <a:ext cx="1828800" cy="2377440"/>
        </a:xfrm>
        <a:prstGeom prst="rect">
          <a:avLst/>
        </a:prstGeom>
        <a:solidFill>
          <a:sysClr val="window" lastClr="FFFFFF"/>
        </a:solidFill>
        <a:ln>
          <a:solidFill>
            <a:srgbClr val="DFE3EB"/>
          </a:solidFill>
        </a:ln>
        <a:effectLst>
          <a:outerShdw blurRad="50800" dist="254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200" b="1">
              <a:solidFill>
                <a:srgbClr val="33475B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en-US" sz="1100">
              <a:solidFill>
                <a:srgbClr val="33475B"/>
              </a:solidFill>
              <a:effectLst/>
              <a:latin typeface="+mn-lt"/>
              <a:ea typeface="+mn-ea"/>
              <a:cs typeface="+mn-cs"/>
            </a:rPr>
            <a:t>The</a:t>
          </a:r>
          <a:r>
            <a:rPr lang="en-US" sz="1100" baseline="0">
              <a:solidFill>
                <a:srgbClr val="33475B"/>
              </a:solidFill>
              <a:effectLst/>
              <a:latin typeface="+mn-lt"/>
              <a:ea typeface="+mn-ea"/>
              <a:cs typeface="+mn-cs"/>
            </a:rPr>
            <a:t> first section of the dashboard shows stats for today in comparison with yesterday's stats. </a:t>
          </a:r>
        </a:p>
        <a:p>
          <a:pPr marL="0" indent="0" algn="l"/>
          <a:endParaRPr lang="en-US" sz="1100" baseline="0">
            <a:solidFill>
              <a:srgbClr val="33475B"/>
            </a:solidFill>
            <a:effectLst/>
            <a:latin typeface="+mn-lt"/>
            <a:ea typeface="+mn-ea"/>
            <a:cs typeface="+mn-cs"/>
          </a:endParaRPr>
        </a:p>
        <a:p>
          <a:pPr marL="0" indent="0" algn="l"/>
          <a:r>
            <a:rPr lang="en-US" sz="1100" baseline="0">
              <a:solidFill>
                <a:srgbClr val="33475B"/>
              </a:solidFill>
              <a:effectLst/>
              <a:latin typeface="+mn-lt"/>
              <a:ea typeface="+mn-ea"/>
              <a:cs typeface="+mn-cs"/>
            </a:rPr>
            <a:t>Tip: Click on any of the round buttons on this section to change the charts on the next section.</a:t>
          </a:r>
          <a:endParaRPr lang="en-US" sz="1100">
            <a:solidFill>
              <a:srgbClr val="33475B"/>
            </a:solidFill>
            <a:latin typeface="Avenir next regular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0</xdr:colOff>
      <xdr:row>36</xdr:row>
      <xdr:rowOff>0</xdr:rowOff>
    </xdr:from>
    <xdr:to>
      <xdr:col>9</xdr:col>
      <xdr:colOff>0</xdr:colOff>
      <xdr:row>49</xdr:row>
      <xdr:rowOff>0</xdr:rowOff>
    </xdr:to>
    <xdr:sp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657600" y="7345680"/>
          <a:ext cx="1828800" cy="2377440"/>
        </a:xfrm>
        <a:prstGeom prst="rect">
          <a:avLst/>
        </a:prstGeom>
        <a:solidFill>
          <a:sysClr val="window" lastClr="FFFFFF"/>
        </a:solidFill>
        <a:ln>
          <a:solidFill>
            <a:srgbClr val="DFE3EB"/>
          </a:solidFill>
        </a:ln>
        <a:effectLst>
          <a:outerShdw blurRad="50800" dist="254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200" b="1">
              <a:solidFill>
                <a:srgbClr val="33475B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en-US" sz="1100">
              <a:solidFill>
                <a:srgbClr val="33475B"/>
              </a:solidFill>
              <a:effectLst/>
              <a:latin typeface="+mn-lt"/>
              <a:ea typeface="+mn-ea"/>
              <a:cs typeface="+mn-cs"/>
            </a:rPr>
            <a:t>The second section displays the results for the entire month. </a:t>
          </a:r>
        </a:p>
        <a:p>
          <a:pPr marL="0" indent="0" algn="l"/>
          <a:endParaRPr lang="en-US" sz="1100">
            <a:solidFill>
              <a:srgbClr val="33475B"/>
            </a:solidFill>
            <a:effectLst/>
            <a:latin typeface="+mn-lt"/>
            <a:ea typeface="+mn-ea"/>
            <a:cs typeface="+mn-cs"/>
          </a:endParaRPr>
        </a:p>
        <a:p>
          <a:pPr marL="0" indent="0" algn="l"/>
          <a:r>
            <a:rPr lang="en-US" sz="1100">
              <a:solidFill>
                <a:srgbClr val="33475B"/>
              </a:solidFill>
              <a:effectLst/>
              <a:latin typeface="+mn-lt"/>
              <a:ea typeface="+mn-ea"/>
              <a:cs typeface="+mn-cs"/>
            </a:rPr>
            <a:t>The first chart on this section displays the results per day. </a:t>
          </a:r>
        </a:p>
        <a:p>
          <a:pPr marL="0" indent="0" algn="l"/>
          <a:endParaRPr lang="en-US" sz="1100">
            <a:solidFill>
              <a:srgbClr val="33475B"/>
            </a:solidFill>
            <a:effectLst/>
            <a:latin typeface="+mn-lt"/>
            <a:ea typeface="+mn-ea"/>
            <a:cs typeface="+mn-cs"/>
          </a:endParaRPr>
        </a:p>
        <a:p>
          <a:pPr marL="0" indent="0" algn="l"/>
          <a:r>
            <a:rPr lang="en-US" sz="1100">
              <a:solidFill>
                <a:srgbClr val="33475B"/>
              </a:solidFill>
              <a:effectLst/>
              <a:latin typeface="+mn-lt"/>
              <a:ea typeface="+mn-ea"/>
              <a:cs typeface="+mn-cs"/>
            </a:rPr>
            <a:t>The second chart displays the total for the month and the progress towards the monthly target. </a:t>
          </a:r>
        </a:p>
      </xdr:txBody>
    </xdr:sp>
    <xdr:clientData/>
  </xdr:twoCellAnchor>
  <xdr:twoCellAnchor>
    <xdr:from>
      <xdr:col>10</xdr:col>
      <xdr:colOff>0</xdr:colOff>
      <xdr:row>36</xdr:row>
      <xdr:rowOff>0</xdr:rowOff>
    </xdr:from>
    <xdr:to>
      <xdr:col>13</xdr:col>
      <xdr:colOff>0</xdr:colOff>
      <xdr:row>49</xdr:row>
      <xdr:rowOff>0</xdr:rowOff>
    </xdr:to>
    <xdr:sp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6096000" y="7345680"/>
          <a:ext cx="1828800" cy="2377440"/>
        </a:xfrm>
        <a:prstGeom prst="rect">
          <a:avLst/>
        </a:prstGeom>
        <a:solidFill>
          <a:sysClr val="window" lastClr="FFFFFF"/>
        </a:solidFill>
        <a:ln>
          <a:solidFill>
            <a:srgbClr val="DFE3EB"/>
          </a:solidFill>
        </a:ln>
        <a:effectLst>
          <a:outerShdw blurRad="50800" dist="254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200" b="1">
              <a:solidFill>
                <a:srgbClr val="33475B"/>
              </a:solidFill>
              <a:effectLst/>
              <a:latin typeface="+mn-lt"/>
              <a:ea typeface="+mn-ea"/>
              <a:cs typeface="+mn-cs"/>
            </a:rPr>
            <a:t>3. </a:t>
          </a:r>
          <a:r>
            <a:rPr lang="en-US" sz="1100">
              <a:solidFill>
                <a:srgbClr val="33475B"/>
              </a:solidFill>
              <a:effectLst/>
              <a:latin typeface="+mn-lt"/>
              <a:ea typeface="+mn-ea"/>
              <a:cs typeface="+mn-cs"/>
            </a:rPr>
            <a:t>The third sections displays the new accounts.</a:t>
          </a:r>
        </a:p>
        <a:p>
          <a:pPr marL="0" indent="0" algn="l"/>
          <a:endParaRPr lang="en-US" sz="1100">
            <a:solidFill>
              <a:srgbClr val="33475B"/>
            </a:solidFill>
            <a:effectLst/>
            <a:latin typeface="+mn-lt"/>
            <a:ea typeface="+mn-ea"/>
            <a:cs typeface="+mn-cs"/>
          </a:endParaRPr>
        </a:p>
        <a:p>
          <a:pPr marL="0" indent="0" algn="l"/>
          <a:r>
            <a:rPr lang="en-US" sz="1100">
              <a:solidFill>
                <a:srgbClr val="33475B"/>
              </a:solidFill>
              <a:effectLst/>
              <a:latin typeface="+mn-lt"/>
              <a:ea typeface="+mn-ea"/>
              <a:cs typeface="+mn-cs"/>
            </a:rPr>
            <a:t>On</a:t>
          </a:r>
          <a:r>
            <a:rPr lang="en-US" sz="1100" baseline="0">
              <a:solidFill>
                <a:srgbClr val="33475B"/>
              </a:solidFill>
              <a:effectLst/>
              <a:latin typeface="+mn-lt"/>
              <a:ea typeface="+mn-ea"/>
              <a:cs typeface="+mn-cs"/>
            </a:rPr>
            <a:t> the left side you'll see the new accounts for this week. Use the up/down buttons to see all new accounts for the week. </a:t>
          </a:r>
        </a:p>
        <a:p>
          <a:pPr marL="0" indent="0" algn="l"/>
          <a:endParaRPr lang="en-US" sz="1100" baseline="0">
            <a:solidFill>
              <a:srgbClr val="33475B"/>
            </a:solidFill>
            <a:effectLst/>
            <a:latin typeface="+mn-lt"/>
            <a:ea typeface="+mn-ea"/>
            <a:cs typeface="+mn-cs"/>
          </a:endParaRPr>
        </a:p>
        <a:p>
          <a:pPr marL="0" indent="0" algn="l"/>
          <a:r>
            <a:rPr lang="en-US" sz="1100" baseline="0">
              <a:solidFill>
                <a:srgbClr val="33475B"/>
              </a:solidFill>
              <a:effectLst/>
              <a:latin typeface="+mn-lt"/>
              <a:ea typeface="+mn-ea"/>
              <a:cs typeface="+mn-cs"/>
            </a:rPr>
            <a:t>On the right side you can see the total of new accounts per region.  </a:t>
          </a:r>
          <a:endParaRPr lang="en-US" sz="1100">
            <a:solidFill>
              <a:srgbClr val="33475B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17</xdr:col>
      <xdr:colOff>0</xdr:colOff>
      <xdr:row>49</xdr:row>
      <xdr:rowOff>0</xdr:rowOff>
    </xdr:to>
    <xdr:sp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8534400" y="7345680"/>
          <a:ext cx="1828800" cy="2377440"/>
        </a:xfrm>
        <a:prstGeom prst="rect">
          <a:avLst/>
        </a:prstGeom>
        <a:solidFill>
          <a:sysClr val="window" lastClr="FFFFFF"/>
        </a:solidFill>
        <a:ln>
          <a:solidFill>
            <a:srgbClr val="DFE3EB"/>
          </a:solidFill>
        </a:ln>
        <a:effectLst>
          <a:outerShdw blurRad="50800" dist="254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200" b="1">
              <a:solidFill>
                <a:srgbClr val="33475B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lang="en-US" sz="1100">
              <a:solidFill>
                <a:srgbClr val="33475B"/>
              </a:solidFill>
              <a:effectLst/>
              <a:latin typeface="+mn-lt"/>
              <a:ea typeface="+mn-ea"/>
              <a:cs typeface="+mn-cs"/>
            </a:rPr>
            <a:t>The 4th section</a:t>
          </a:r>
          <a:r>
            <a:rPr lang="en-US" sz="1100" baseline="0">
              <a:solidFill>
                <a:srgbClr val="33475B"/>
              </a:solidFill>
              <a:effectLst/>
              <a:latin typeface="+mn-lt"/>
              <a:ea typeface="+mn-ea"/>
              <a:cs typeface="+mn-cs"/>
            </a:rPr>
            <a:t> displays the Monthly Recurring Revenue (MRR). </a:t>
          </a:r>
        </a:p>
        <a:p>
          <a:pPr marL="0" indent="0" algn="l"/>
          <a:endParaRPr lang="en-US" sz="1100" baseline="0">
            <a:solidFill>
              <a:srgbClr val="33475B"/>
            </a:solidFill>
            <a:effectLst/>
            <a:latin typeface="+mn-lt"/>
            <a:ea typeface="+mn-ea"/>
            <a:cs typeface="+mn-cs"/>
          </a:endParaRPr>
        </a:p>
        <a:p>
          <a:pPr marL="0" indent="0" algn="l"/>
          <a:r>
            <a:rPr lang="en-US" sz="1100" baseline="0">
              <a:solidFill>
                <a:srgbClr val="33475B"/>
              </a:solidFill>
              <a:effectLst/>
              <a:latin typeface="+mn-lt"/>
              <a:ea typeface="+mn-ea"/>
              <a:cs typeface="+mn-cs"/>
            </a:rPr>
            <a:t>On the left side the bar chart displays totals by regions. </a:t>
          </a:r>
        </a:p>
        <a:p>
          <a:pPr marL="0" indent="0" algn="l"/>
          <a:endParaRPr lang="en-US" sz="1100" baseline="0">
            <a:solidFill>
              <a:srgbClr val="33475B"/>
            </a:solidFill>
            <a:effectLst/>
            <a:latin typeface="+mn-lt"/>
            <a:ea typeface="+mn-ea"/>
            <a:cs typeface="+mn-cs"/>
          </a:endParaRPr>
        </a:p>
        <a:p>
          <a:pPr marL="0" indent="0" algn="l"/>
          <a:r>
            <a:rPr lang="en-US" sz="1100" baseline="0">
              <a:solidFill>
                <a:srgbClr val="33475B"/>
              </a:solidFill>
              <a:effectLst/>
              <a:latin typeface="+mn-lt"/>
              <a:ea typeface="+mn-ea"/>
              <a:cs typeface="+mn-cs"/>
            </a:rPr>
            <a:t>The pie chart on the right side displays the totals for all regions combined.</a:t>
          </a:r>
          <a:endParaRPr lang="en-US" sz="1100">
            <a:solidFill>
              <a:srgbClr val="33475B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8</xdr:col>
      <xdr:colOff>0</xdr:colOff>
      <xdr:row>80</xdr:row>
      <xdr:rowOff>0</xdr:rowOff>
    </xdr:to>
    <xdr:sp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3048000" y="13014960"/>
          <a:ext cx="1828800" cy="2377440"/>
        </a:xfrm>
        <a:prstGeom prst="rect">
          <a:avLst/>
        </a:prstGeom>
        <a:solidFill>
          <a:sysClr val="window" lastClr="FFFFFF"/>
        </a:solidFill>
        <a:ln>
          <a:solidFill>
            <a:srgbClr val="DFE3EB"/>
          </a:solidFill>
        </a:ln>
        <a:effectLst>
          <a:outerShdw blurRad="50800" dist="254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200" b="1">
              <a:solidFill>
                <a:srgbClr val="33475B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en-US" sz="1100">
              <a:solidFill>
                <a:srgbClr val="33475B"/>
              </a:solidFill>
              <a:effectLst/>
              <a:latin typeface="+mn-lt"/>
              <a:ea typeface="+mn-ea"/>
              <a:cs typeface="+mn-cs"/>
            </a:rPr>
            <a:t>The monthly goals are used</a:t>
          </a:r>
          <a:r>
            <a:rPr lang="en-US" sz="1100" baseline="0">
              <a:solidFill>
                <a:srgbClr val="33475B"/>
              </a:solidFill>
              <a:effectLst/>
              <a:latin typeface="+mn-lt"/>
              <a:ea typeface="+mn-ea"/>
              <a:cs typeface="+mn-cs"/>
            </a:rPr>
            <a:t> on the Target/Progress chart in the second section of the dashboard. </a:t>
          </a:r>
          <a:endParaRPr lang="en-US" sz="1100">
            <a:solidFill>
              <a:srgbClr val="33475B"/>
            </a:solidFill>
            <a:latin typeface="Avenir next regular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0</xdr:colOff>
      <xdr:row>67</xdr:row>
      <xdr:rowOff>0</xdr:rowOff>
    </xdr:from>
    <xdr:to>
      <xdr:col>13</xdr:col>
      <xdr:colOff>0</xdr:colOff>
      <xdr:row>80</xdr:row>
      <xdr:rowOff>0</xdr:rowOff>
    </xdr:to>
    <xdr:sp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6096000" y="13014960"/>
          <a:ext cx="1828800" cy="2377440"/>
        </a:xfrm>
        <a:prstGeom prst="rect">
          <a:avLst/>
        </a:prstGeom>
        <a:solidFill>
          <a:sysClr val="window" lastClr="FFFFFF"/>
        </a:solidFill>
        <a:ln>
          <a:solidFill>
            <a:srgbClr val="DFE3EB"/>
          </a:solidFill>
        </a:ln>
        <a:effectLst>
          <a:outerShdw blurRad="50800" dist="254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200" b="1">
              <a:solidFill>
                <a:srgbClr val="33475B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en-US" sz="1100">
              <a:solidFill>
                <a:srgbClr val="33475B"/>
              </a:solidFill>
              <a:effectLst/>
              <a:latin typeface="+mn-lt"/>
              <a:ea typeface="+mn-ea"/>
              <a:cs typeface="+mn-cs"/>
            </a:rPr>
            <a:t>In this tab you can also</a:t>
          </a:r>
          <a:r>
            <a:rPr lang="en-US" sz="1100" baseline="0">
              <a:solidFill>
                <a:srgbClr val="33475B"/>
              </a:solidFill>
              <a:effectLst/>
              <a:latin typeface="+mn-lt"/>
              <a:ea typeface="+mn-ea"/>
              <a:cs typeface="+mn-cs"/>
            </a:rPr>
            <a:t> change when numbers should be displayed as currency. Just add a $ next to the metric to set it as currency, or remove the $ to display as units.  </a:t>
          </a:r>
          <a:endParaRPr lang="en-US" sz="1100">
            <a:solidFill>
              <a:srgbClr val="33475B"/>
            </a:solidFill>
            <a:latin typeface="Avenir next regular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0</xdr:colOff>
      <xdr:row>96</xdr:row>
      <xdr:rowOff>0</xdr:rowOff>
    </xdr:from>
    <xdr:to>
      <xdr:col>6</xdr:col>
      <xdr:colOff>0</xdr:colOff>
      <xdr:row>109</xdr:row>
      <xdr:rowOff>0</xdr:rowOff>
    </xdr:to>
    <xdr:sp textlink="">
      <xdr:nvSpPr>
        <xdr:cNvPr id="41" name="Rectangl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828800" y="18318480"/>
          <a:ext cx="1828800" cy="2377440"/>
        </a:xfrm>
        <a:prstGeom prst="rect">
          <a:avLst/>
        </a:prstGeom>
        <a:solidFill>
          <a:sysClr val="window" lastClr="FFFFFF"/>
        </a:solidFill>
        <a:ln>
          <a:solidFill>
            <a:srgbClr val="DFE3EB"/>
          </a:solidFill>
        </a:ln>
        <a:effectLst>
          <a:outerShdw blurRad="50800" dist="254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200" b="1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1. </a:t>
          </a:r>
          <a:r>
            <a:rPr lang="en-US" sz="110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This</a:t>
          </a:r>
          <a:r>
            <a:rPr lang="en-US" sz="1100" baseline="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 is the first tab used to enter data. </a:t>
          </a:r>
        </a:p>
        <a:p>
          <a:pPr marL="0" indent="0" algn="l"/>
          <a:endParaRPr lang="en-US" sz="1100" baseline="0">
            <a:solidFill>
              <a:srgbClr val="33475B"/>
            </a:solidFill>
            <a:effectLst/>
            <a:latin typeface="Avenir next regular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Replace the existing data with your own data.</a:t>
          </a:r>
          <a:endParaRPr lang="en-US">
            <a:solidFill>
              <a:srgbClr val="33475B"/>
            </a:solidFill>
            <a:effectLst/>
            <a:latin typeface="Avenir next regular"/>
          </a:endParaRPr>
        </a:p>
        <a:p>
          <a:pPr marL="0" indent="0" algn="l"/>
          <a:endParaRPr lang="en-US" sz="1100" baseline="0">
            <a:solidFill>
              <a:srgbClr val="33475B"/>
            </a:solidFill>
            <a:effectLst/>
            <a:latin typeface="Avenir next regular"/>
            <a:ea typeface="+mn-ea"/>
            <a:cs typeface="+mn-cs"/>
          </a:endParaRPr>
        </a:p>
        <a:p>
          <a:pPr marL="0" indent="0" algn="l"/>
          <a:endParaRPr lang="en-US" sz="1100" baseline="0">
            <a:solidFill>
              <a:srgbClr val="33475B"/>
            </a:solidFill>
            <a:effectLst/>
            <a:latin typeface="Avenir next regular"/>
            <a:ea typeface="+mn-ea"/>
            <a:cs typeface="+mn-cs"/>
          </a:endParaRPr>
        </a:p>
        <a:p>
          <a:pPr marL="0" indent="0" algn="l"/>
          <a:r>
            <a:rPr lang="en-US" sz="1100" baseline="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Tip: Update this tab daily to see your progress towards your monthly goals everyday. </a:t>
          </a:r>
        </a:p>
        <a:p>
          <a:pPr marL="0" indent="0" algn="l"/>
          <a:endParaRPr lang="en-US" sz="1100" baseline="0">
            <a:solidFill>
              <a:srgbClr val="33475B"/>
            </a:solidFill>
            <a:effectLst/>
            <a:latin typeface="Avenir next regular"/>
            <a:ea typeface="+mn-ea"/>
            <a:cs typeface="+mn-cs"/>
          </a:endParaRPr>
        </a:p>
        <a:p>
          <a:pPr marL="0" indent="0" algn="l"/>
          <a:endParaRPr lang="en-US" sz="1100">
            <a:solidFill>
              <a:srgbClr val="33475B"/>
            </a:solidFill>
            <a:latin typeface="Avenir next regular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96</xdr:row>
      <xdr:rowOff>0</xdr:rowOff>
    </xdr:from>
    <xdr:to>
      <xdr:col>11</xdr:col>
      <xdr:colOff>0</xdr:colOff>
      <xdr:row>109</xdr:row>
      <xdr:rowOff>0</xdr:rowOff>
    </xdr:to>
    <xdr:sp textlink="">
      <xdr:nvSpPr>
        <xdr:cNvPr id="42" name="Rect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4876800" y="18318480"/>
          <a:ext cx="1828800" cy="2377440"/>
        </a:xfrm>
        <a:prstGeom prst="rect">
          <a:avLst/>
        </a:prstGeom>
        <a:solidFill>
          <a:sysClr val="window" lastClr="FFFFFF"/>
        </a:solidFill>
        <a:ln>
          <a:solidFill>
            <a:srgbClr val="DFE3EB"/>
          </a:solidFill>
        </a:ln>
        <a:effectLst>
          <a:outerShdw blurRad="50800" dist="254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200" b="1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2. </a:t>
          </a:r>
          <a:r>
            <a:rPr lang="en-US" sz="1100" b="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The</a:t>
          </a:r>
          <a:r>
            <a:rPr lang="en-US" sz="1100" b="0" baseline="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 are 6 categories in the tab. In the original template the categories are:</a:t>
          </a:r>
        </a:p>
        <a:p>
          <a:pPr marL="0" indent="0" algn="l"/>
          <a:r>
            <a:rPr lang="en-US" sz="1100" b="0" baseline="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 </a:t>
          </a:r>
        </a:p>
        <a:p>
          <a:pPr marL="0" indent="0" algn="l"/>
          <a:r>
            <a:rPr lang="en-US" sz="1100" b="0" baseline="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- Leads</a:t>
          </a:r>
        </a:p>
        <a:p>
          <a:pPr marL="0" indent="0" algn="l"/>
          <a:r>
            <a:rPr lang="en-US" sz="1100" b="0" baseline="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- Trials</a:t>
          </a:r>
        </a:p>
        <a:p>
          <a:pPr marL="0" indent="0" algn="l"/>
          <a:r>
            <a:rPr lang="en-US" sz="1100" b="0" baseline="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- Wins</a:t>
          </a:r>
        </a:p>
        <a:p>
          <a:pPr marL="0" indent="0" algn="l"/>
          <a:r>
            <a:rPr lang="en-US" sz="1100" b="0" baseline="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- New MRR</a:t>
          </a:r>
        </a:p>
        <a:p>
          <a:pPr marL="0" indent="0" algn="l"/>
          <a:r>
            <a:rPr lang="en-US" sz="1100" b="0" baseline="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- Expansion MRR</a:t>
          </a:r>
        </a:p>
        <a:p>
          <a:pPr marL="0" indent="0" algn="l"/>
          <a:r>
            <a:rPr lang="en-US" sz="1100" b="0" baseline="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- Service</a:t>
          </a:r>
        </a:p>
        <a:p>
          <a:pPr marL="0" indent="0" algn="l"/>
          <a:endParaRPr lang="en-US" sz="1100" b="0" baseline="0">
            <a:solidFill>
              <a:srgbClr val="33475B"/>
            </a:solidFill>
            <a:effectLst/>
            <a:latin typeface="Avenir next regular"/>
            <a:ea typeface="+mn-ea"/>
            <a:cs typeface="+mn-cs"/>
          </a:endParaRPr>
        </a:p>
        <a:p>
          <a:pPr marL="0" indent="0" algn="l"/>
          <a:endParaRPr lang="en-US" sz="1100" baseline="0">
            <a:solidFill>
              <a:srgbClr val="33475B"/>
            </a:solidFill>
            <a:effectLst/>
            <a:latin typeface="Avenir next regular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0</xdr:colOff>
      <xdr:row>96</xdr:row>
      <xdr:rowOff>0</xdr:rowOff>
    </xdr:from>
    <xdr:to>
      <xdr:col>16</xdr:col>
      <xdr:colOff>0</xdr:colOff>
      <xdr:row>109</xdr:row>
      <xdr:rowOff>0</xdr:rowOff>
    </xdr:to>
    <xdr:sp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7924800" y="18318480"/>
          <a:ext cx="1828800" cy="2377440"/>
        </a:xfrm>
        <a:prstGeom prst="rect">
          <a:avLst/>
        </a:prstGeom>
        <a:solidFill>
          <a:sysClr val="window" lastClr="FFFFFF"/>
        </a:solidFill>
        <a:ln>
          <a:solidFill>
            <a:srgbClr val="DFE3EB"/>
          </a:solidFill>
        </a:ln>
        <a:effectLst>
          <a:outerShdw blurRad="50800" dist="254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200" b="1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3. </a:t>
          </a:r>
          <a:r>
            <a:rPr lang="en-US" sz="1100" b="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T</a:t>
          </a:r>
          <a:r>
            <a:rPr lang="en-US" sz="1100" b="0" baseline="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his tab is fully customizable, if you prefer to track a different metric just replace the names in the first row.  </a:t>
          </a:r>
        </a:p>
        <a:p>
          <a:pPr marL="0" indent="0" algn="l"/>
          <a:endParaRPr lang="en-US" sz="1100" b="0" baseline="0">
            <a:solidFill>
              <a:srgbClr val="33475B"/>
            </a:solidFill>
            <a:effectLst/>
            <a:latin typeface="Avenir next regular"/>
            <a:ea typeface="+mn-ea"/>
            <a:cs typeface="+mn-cs"/>
          </a:endParaRPr>
        </a:p>
        <a:p>
          <a:pPr marL="0" indent="0" algn="l"/>
          <a:r>
            <a:rPr lang="en-US" sz="1100" b="0" baseline="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Tips: Go to Setup tab to change the type of data to Currency. </a:t>
          </a:r>
        </a:p>
        <a:p>
          <a:pPr marL="0" indent="0" algn="l"/>
          <a:endParaRPr lang="en-US" sz="1100" b="0" baseline="0">
            <a:solidFill>
              <a:srgbClr val="33475B"/>
            </a:solidFill>
            <a:effectLst/>
            <a:latin typeface="Avenir next regular"/>
            <a:ea typeface="+mn-ea"/>
            <a:cs typeface="+mn-cs"/>
          </a:endParaRPr>
        </a:p>
        <a:p>
          <a:pPr marL="0" indent="0" algn="l"/>
          <a:r>
            <a:rPr lang="en-US" sz="1100" b="0" baseline="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Make sure to keep the 'Date' column and the data set as Table.</a:t>
          </a:r>
          <a:endParaRPr lang="en-US" sz="1100" baseline="0">
            <a:solidFill>
              <a:srgbClr val="33475B"/>
            </a:solidFill>
            <a:effectLst/>
            <a:latin typeface="Avenir next regular"/>
            <a:ea typeface="+mn-ea"/>
            <a:cs typeface="+mn-cs"/>
          </a:endParaRPr>
        </a:p>
        <a:p>
          <a:pPr marL="0" indent="0" algn="l"/>
          <a:endParaRPr lang="en-US" sz="1100" baseline="0">
            <a:solidFill>
              <a:srgbClr val="33475B"/>
            </a:solidFill>
            <a:effectLst/>
            <a:latin typeface="Avenir next regular"/>
            <a:ea typeface="+mn-ea"/>
            <a:cs typeface="+mn-cs"/>
          </a:endParaRPr>
        </a:p>
        <a:p>
          <a:pPr marL="0" indent="0" algn="l"/>
          <a:endParaRPr lang="en-US" sz="1100" baseline="0">
            <a:solidFill>
              <a:srgbClr val="33475B"/>
            </a:solidFill>
            <a:effectLst/>
            <a:latin typeface="Avenir next regular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0</xdr:colOff>
      <xdr:row>126</xdr:row>
      <xdr:rowOff>0</xdr:rowOff>
    </xdr:from>
    <xdr:to>
      <xdr:col>6</xdr:col>
      <xdr:colOff>0</xdr:colOff>
      <xdr:row>139</xdr:row>
      <xdr:rowOff>0</xdr:rowOff>
    </xdr:to>
    <xdr:sp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1828800" y="23804880"/>
          <a:ext cx="1828800" cy="2377440"/>
        </a:xfrm>
        <a:prstGeom prst="rect">
          <a:avLst/>
        </a:prstGeom>
        <a:solidFill>
          <a:sysClr val="window" lastClr="FFFFFF"/>
        </a:solidFill>
        <a:ln>
          <a:solidFill>
            <a:srgbClr val="DFE3EB"/>
          </a:solidFill>
        </a:ln>
        <a:effectLst>
          <a:outerShdw blurRad="50800" dist="254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200" b="1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1. </a:t>
          </a:r>
          <a:r>
            <a:rPr lang="en-US" sz="110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The</a:t>
          </a:r>
          <a:r>
            <a:rPr lang="en-US" sz="1100" baseline="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 Data-New Accounts tab is where you'll enter the information for accounts recently added. </a:t>
          </a:r>
        </a:p>
        <a:p>
          <a:pPr marL="0" indent="0" algn="l"/>
          <a:endParaRPr lang="en-US" sz="1100" baseline="0">
            <a:solidFill>
              <a:srgbClr val="33475B"/>
            </a:solidFill>
            <a:effectLst/>
            <a:latin typeface="Avenir next regular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Replace the existing data with your own data.</a:t>
          </a:r>
          <a:endParaRPr lang="en-US">
            <a:solidFill>
              <a:srgbClr val="33475B"/>
            </a:solidFill>
            <a:effectLst/>
            <a:latin typeface="Avenir next regular"/>
          </a:endParaRPr>
        </a:p>
        <a:p>
          <a:pPr marL="0" indent="0" algn="l"/>
          <a:endParaRPr lang="en-US" sz="1100" baseline="0">
            <a:solidFill>
              <a:srgbClr val="33475B"/>
            </a:solidFill>
            <a:effectLst/>
            <a:latin typeface="Avenir next regular"/>
            <a:ea typeface="+mn-ea"/>
            <a:cs typeface="+mn-cs"/>
          </a:endParaRPr>
        </a:p>
        <a:p>
          <a:pPr marL="0" indent="0" algn="l"/>
          <a:endParaRPr lang="en-US" sz="1100">
            <a:solidFill>
              <a:srgbClr val="33475B"/>
            </a:solidFill>
            <a:latin typeface="Avenir next regular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126</xdr:row>
      <xdr:rowOff>0</xdr:rowOff>
    </xdr:from>
    <xdr:to>
      <xdr:col>11</xdr:col>
      <xdr:colOff>0</xdr:colOff>
      <xdr:row>139</xdr:row>
      <xdr:rowOff>0</xdr:rowOff>
    </xdr:to>
    <xdr:sp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4876800" y="23804880"/>
          <a:ext cx="1828800" cy="2377440"/>
        </a:xfrm>
        <a:prstGeom prst="rect">
          <a:avLst/>
        </a:prstGeom>
        <a:solidFill>
          <a:sysClr val="window" lastClr="FFFFFF"/>
        </a:solidFill>
        <a:ln>
          <a:solidFill>
            <a:srgbClr val="DFE3EB"/>
          </a:solidFill>
        </a:ln>
        <a:effectLst>
          <a:outerShdw blurRad="50800" dist="254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200" b="1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2. </a:t>
          </a:r>
          <a:r>
            <a:rPr lang="en-US" sz="110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Enter the date the account was added in the  the 'Date'</a:t>
          </a:r>
          <a:r>
            <a:rPr lang="en-US" sz="1100" baseline="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 column and add the account name in the 'Account Name' column</a:t>
          </a:r>
        </a:p>
        <a:p>
          <a:pPr marL="0" indent="0" algn="l"/>
          <a:endParaRPr lang="en-US" sz="1100" baseline="0">
            <a:solidFill>
              <a:srgbClr val="33475B"/>
            </a:solidFill>
            <a:effectLst/>
            <a:latin typeface="Avenir next regular"/>
            <a:ea typeface="+mn-ea"/>
            <a:cs typeface="+mn-cs"/>
          </a:endParaRPr>
        </a:p>
        <a:p>
          <a:pPr marL="0" indent="0" algn="l"/>
          <a:r>
            <a:rPr lang="en-US" sz="1100" baseline="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This tab can also be customized by replacing the names in the first row. </a:t>
          </a:r>
          <a:endParaRPr lang="en-US" sz="1100">
            <a:solidFill>
              <a:srgbClr val="33475B"/>
            </a:solidFill>
            <a:latin typeface="Avenir next regular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0</xdr:colOff>
      <xdr:row>156</xdr:row>
      <xdr:rowOff>0</xdr:rowOff>
    </xdr:from>
    <xdr:to>
      <xdr:col>6</xdr:col>
      <xdr:colOff>0</xdr:colOff>
      <xdr:row>169</xdr:row>
      <xdr:rowOff>0</xdr:rowOff>
    </xdr:to>
    <xdr:sp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1828800" y="29291280"/>
          <a:ext cx="1828800" cy="2377440"/>
        </a:xfrm>
        <a:prstGeom prst="rect">
          <a:avLst/>
        </a:prstGeom>
        <a:solidFill>
          <a:sysClr val="window" lastClr="FFFFFF"/>
        </a:solidFill>
        <a:ln>
          <a:solidFill>
            <a:srgbClr val="DFE3EB"/>
          </a:solidFill>
        </a:ln>
        <a:effectLst>
          <a:outerShdw blurRad="50800" dist="254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200" b="1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1. </a:t>
          </a:r>
          <a:r>
            <a:rPr lang="en-US" sz="110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The</a:t>
          </a:r>
          <a:r>
            <a:rPr lang="en-US" sz="1100" baseline="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 Data-MRR by Region tab is where you'll enter MRR for New Business and for Expansion Business by Region. </a:t>
          </a:r>
        </a:p>
        <a:p>
          <a:pPr marL="0" indent="0" algn="l"/>
          <a:endParaRPr lang="en-US" sz="1100" baseline="0">
            <a:solidFill>
              <a:srgbClr val="33475B"/>
            </a:solidFill>
            <a:effectLst/>
            <a:latin typeface="Avenir next regular"/>
            <a:ea typeface="+mn-ea"/>
            <a:cs typeface="+mn-cs"/>
          </a:endParaRPr>
        </a:p>
        <a:p>
          <a:pPr marL="0" indent="0" algn="l"/>
          <a:r>
            <a:rPr lang="en-US" sz="1100" baseline="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This tab is used in the last section of the dashboard. </a:t>
          </a:r>
        </a:p>
        <a:p>
          <a:pPr marL="0" indent="0" algn="l"/>
          <a:endParaRPr lang="en-US" sz="1100" baseline="0">
            <a:solidFill>
              <a:srgbClr val="33475B"/>
            </a:solidFill>
            <a:effectLst/>
            <a:latin typeface="Avenir next regular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33475B"/>
              </a:solidFill>
              <a:effectLst/>
              <a:latin typeface="+mn-lt"/>
              <a:ea typeface="+mn-ea"/>
              <a:cs typeface="+mn-cs"/>
            </a:rPr>
            <a:t>Replace the existing data with your own data.</a:t>
          </a:r>
          <a:endParaRPr lang="en-US">
            <a:solidFill>
              <a:srgbClr val="33475B"/>
            </a:solidFill>
            <a:effectLst/>
          </a:endParaRPr>
        </a:p>
      </xdr:txBody>
    </xdr:sp>
    <xdr:clientData/>
  </xdr:twoCellAnchor>
  <xdr:twoCellAnchor>
    <xdr:from>
      <xdr:col>8</xdr:col>
      <xdr:colOff>0</xdr:colOff>
      <xdr:row>156</xdr:row>
      <xdr:rowOff>0</xdr:rowOff>
    </xdr:from>
    <xdr:to>
      <xdr:col>11</xdr:col>
      <xdr:colOff>0</xdr:colOff>
      <xdr:row>169</xdr:row>
      <xdr:rowOff>0</xdr:rowOff>
    </xdr:to>
    <xdr:sp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4876800" y="29291280"/>
          <a:ext cx="1828800" cy="2377440"/>
        </a:xfrm>
        <a:prstGeom prst="rect">
          <a:avLst/>
        </a:prstGeom>
        <a:solidFill>
          <a:sysClr val="window" lastClr="FFFFFF"/>
        </a:solidFill>
        <a:ln>
          <a:solidFill>
            <a:srgbClr val="DFE3EB"/>
          </a:solidFill>
        </a:ln>
        <a:effectLst>
          <a:outerShdw blurRad="50800" dist="254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200" b="1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2. </a:t>
          </a:r>
          <a:r>
            <a:rPr lang="en-US" sz="110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Just like the other two Data</a:t>
          </a:r>
          <a:r>
            <a:rPr lang="en-US" sz="1100" baseline="0">
              <a:solidFill>
                <a:srgbClr val="33475B"/>
              </a:solidFill>
              <a:effectLst/>
              <a:latin typeface="Avenir next regular"/>
              <a:ea typeface="+mn-ea"/>
              <a:cs typeface="+mn-cs"/>
            </a:rPr>
            <a:t> tabs this tab can be customized (just keep the date column and the data set as Table)</a:t>
          </a:r>
        </a:p>
        <a:p>
          <a:pPr marL="0" indent="0" algn="l"/>
          <a:endParaRPr lang="en-US" sz="1100">
            <a:solidFill>
              <a:srgbClr val="33475B"/>
            </a:solidFill>
            <a:latin typeface="Avenir next regular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0</xdr:colOff>
      <xdr:row>126</xdr:row>
      <xdr:rowOff>0</xdr:rowOff>
    </xdr:from>
    <xdr:to>
      <xdr:col>16</xdr:col>
      <xdr:colOff>0</xdr:colOff>
      <xdr:row>139</xdr:row>
      <xdr:rowOff>0</xdr:rowOff>
    </xdr:to>
    <xdr:grpSp>
      <xdr:nvGrpSpPr>
        <xdr:cNvPr id="55" name="Group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GrpSpPr/>
      </xdr:nvGrpSpPr>
      <xdr:grpSpPr>
        <a:xfrm>
          <a:off x="7924800" y="23622000"/>
          <a:ext cx="1828800" cy="2377440"/>
          <a:chOff x="7924800" y="23804880"/>
          <a:chExt cx="1828800" cy="2377440"/>
        </a:xfrm>
      </xdr:grpSpPr>
      <xdr:sp textlink="">
        <xdr:nvSpPr>
          <xdr:cNvPr id="46" name="Rectangle 45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/>
        </xdr:nvSpPr>
        <xdr:spPr>
          <a:xfrm>
            <a:off x="7924800" y="23804880"/>
            <a:ext cx="1828800" cy="2377440"/>
          </a:xfrm>
          <a:prstGeom prst="rect">
            <a:avLst/>
          </a:prstGeom>
          <a:solidFill>
            <a:sysClr val="window" lastClr="FFFFFF"/>
          </a:solidFill>
          <a:ln>
            <a:solidFill>
              <a:srgbClr val="DFE3EB"/>
            </a:solidFill>
          </a:ln>
          <a:effectLst>
            <a:outerShdw blurRad="50800" dist="25400" dir="81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r>
              <a:rPr lang="en-US" sz="1200" b="1">
                <a:solidFill>
                  <a:srgbClr val="33475B"/>
                </a:solidFill>
                <a:effectLst/>
                <a:latin typeface="Avenir next regular"/>
                <a:ea typeface="+mn-ea"/>
                <a:cs typeface="+mn-cs"/>
              </a:rPr>
              <a:t>3. </a:t>
            </a:r>
            <a:r>
              <a:rPr lang="en-US" sz="1100">
                <a:solidFill>
                  <a:srgbClr val="33475B"/>
                </a:solidFill>
                <a:effectLst/>
                <a:latin typeface="Avenir next regular"/>
                <a:ea typeface="+mn-ea"/>
                <a:cs typeface="+mn-cs"/>
              </a:rPr>
              <a:t>Make sure to "Refresh All</a:t>
            </a:r>
            <a:r>
              <a:rPr lang="en-US" sz="1100" baseline="0">
                <a:solidFill>
                  <a:srgbClr val="33475B"/>
                </a:solidFill>
                <a:effectLst/>
                <a:latin typeface="Avenir next regular"/>
                <a:ea typeface="+mn-ea"/>
                <a:cs typeface="+mn-cs"/>
              </a:rPr>
              <a:t>" data connections after updating this table. </a:t>
            </a:r>
            <a:endParaRPr lang="en-US" sz="1100">
              <a:solidFill>
                <a:srgbClr val="33475B"/>
              </a:solidFill>
              <a:latin typeface="Avenir next regular"/>
              <a:ea typeface="+mn-ea"/>
              <a:cs typeface="+mn-cs"/>
            </a:endParaRPr>
          </a:p>
        </xdr:txBody>
      </xdr:sp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5"/>
          <a:srcRect r="26319"/>
          <a:stretch/>
        </xdr:blipFill>
        <xdr:spPr>
          <a:xfrm>
            <a:off x="8107680" y="25039320"/>
            <a:ext cx="1407942" cy="914400"/>
          </a:xfrm>
          <a:prstGeom prst="rect">
            <a:avLst/>
          </a:prstGeom>
        </xdr:spPr>
      </xdr:pic>
      <xdr:sp textlink="">
        <xdr:nvSpPr>
          <xdr:cNvPr id="16" name="Arc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8321040" y="24765000"/>
            <a:ext cx="617220" cy="419100"/>
          </a:xfrm>
          <a:prstGeom prst="arc">
            <a:avLst/>
          </a:prstGeom>
          <a:ln>
            <a:solidFill>
              <a:srgbClr val="CBD6E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textlink="">
        <xdr:nvSpPr>
          <xdr:cNvPr id="29" name="TextBox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 txBox="1"/>
        </xdr:nvSpPr>
        <xdr:spPr>
          <a:xfrm>
            <a:off x="8107680" y="24452580"/>
            <a:ext cx="1630680" cy="4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solidFill>
                  <a:srgbClr val="CBD6E2"/>
                </a:solidFill>
                <a:latin typeface="Avenir next regular"/>
              </a:rPr>
              <a:t>"Refresh All</a:t>
            </a:r>
            <a:r>
              <a:rPr lang="en-US" sz="1100" baseline="0">
                <a:solidFill>
                  <a:srgbClr val="CBD6E2"/>
                </a:solidFill>
                <a:latin typeface="Avenir next regular"/>
              </a:rPr>
              <a:t>" is in </a:t>
            </a:r>
            <a:r>
              <a:rPr lang="en-US" sz="1100">
                <a:solidFill>
                  <a:srgbClr val="CBD6E2"/>
                </a:solidFill>
                <a:latin typeface="Avenir next regular"/>
              </a:rPr>
              <a:t>Data group</a:t>
            </a:r>
          </a:p>
        </xdr:txBody>
      </xdr:sp>
    </xdr:grpSp>
    <xdr:clientData/>
  </xdr:twoCellAnchor>
  <xdr:twoCellAnchor>
    <xdr:from>
      <xdr:col>13</xdr:col>
      <xdr:colOff>0</xdr:colOff>
      <xdr:row>156</xdr:row>
      <xdr:rowOff>0</xdr:rowOff>
    </xdr:from>
    <xdr:to>
      <xdr:col>16</xdr:col>
      <xdr:colOff>0</xdr:colOff>
      <xdr:row>169</xdr:row>
      <xdr:rowOff>0</xdr:rowOff>
    </xdr:to>
    <xdr:grpSp>
      <xdr:nvGrpSpPr>
        <xdr:cNvPr id="56" name="Group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GrpSpPr/>
      </xdr:nvGrpSpPr>
      <xdr:grpSpPr>
        <a:xfrm>
          <a:off x="7924800" y="29108400"/>
          <a:ext cx="1828800" cy="2377440"/>
          <a:chOff x="7924800" y="23804880"/>
          <a:chExt cx="1828800" cy="2377440"/>
        </a:xfrm>
      </xdr:grpSpPr>
      <xdr:sp textlink="">
        <xdr:nvSpPr>
          <xdr:cNvPr id="57" name="Rectangle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924800" y="23804880"/>
            <a:ext cx="1828800" cy="2377440"/>
          </a:xfrm>
          <a:prstGeom prst="rect">
            <a:avLst/>
          </a:prstGeom>
          <a:solidFill>
            <a:sysClr val="window" lastClr="FFFFFF"/>
          </a:solidFill>
          <a:ln>
            <a:solidFill>
              <a:srgbClr val="DFE3EB"/>
            </a:solidFill>
          </a:ln>
          <a:effectLst>
            <a:outerShdw blurRad="50800" dist="25400" dir="8100000" algn="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r>
              <a:rPr lang="en-US" sz="1200" b="1">
                <a:solidFill>
                  <a:srgbClr val="33475B"/>
                </a:solidFill>
                <a:effectLst/>
                <a:latin typeface="Avenir next regular"/>
                <a:ea typeface="+mn-ea"/>
                <a:cs typeface="+mn-cs"/>
              </a:rPr>
              <a:t>3. </a:t>
            </a:r>
            <a:r>
              <a:rPr lang="en-US" sz="1100">
                <a:solidFill>
                  <a:srgbClr val="33475B"/>
                </a:solidFill>
                <a:effectLst/>
                <a:latin typeface="Avenir next regular"/>
                <a:ea typeface="+mn-ea"/>
                <a:cs typeface="+mn-cs"/>
              </a:rPr>
              <a:t>Make sure to "Refresh All</a:t>
            </a:r>
            <a:r>
              <a:rPr lang="en-US" sz="1100" baseline="0">
                <a:solidFill>
                  <a:srgbClr val="33475B"/>
                </a:solidFill>
                <a:effectLst/>
                <a:latin typeface="Avenir next regular"/>
                <a:ea typeface="+mn-ea"/>
                <a:cs typeface="+mn-cs"/>
              </a:rPr>
              <a:t>" data connections after updating this table. </a:t>
            </a:r>
            <a:endParaRPr lang="en-US" sz="1100">
              <a:solidFill>
                <a:srgbClr val="33475B"/>
              </a:solidFill>
              <a:latin typeface="Avenir next regular"/>
              <a:ea typeface="+mn-ea"/>
              <a:cs typeface="+mn-cs"/>
            </a:endParaRPr>
          </a:p>
        </xdr:txBody>
      </xdr:sp>
      <xdr:pic>
        <xdr:nvPicPr>
          <xdr:cNvPr id="58" name="Picture 57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5"/>
          <a:srcRect r="26319"/>
          <a:stretch/>
        </xdr:blipFill>
        <xdr:spPr>
          <a:xfrm>
            <a:off x="8107680" y="25039320"/>
            <a:ext cx="1407942" cy="914400"/>
          </a:xfrm>
          <a:prstGeom prst="rect">
            <a:avLst/>
          </a:prstGeom>
        </xdr:spPr>
      </xdr:pic>
      <xdr:sp textlink="">
        <xdr:nvSpPr>
          <xdr:cNvPr id="59" name="Arc 58"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SpPr/>
        </xdr:nvSpPr>
        <xdr:spPr>
          <a:xfrm>
            <a:off x="8321040" y="24765000"/>
            <a:ext cx="617220" cy="419100"/>
          </a:xfrm>
          <a:prstGeom prst="arc">
            <a:avLst/>
          </a:prstGeom>
          <a:ln>
            <a:solidFill>
              <a:srgbClr val="CBD6E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textlink="">
        <xdr:nvSpPr>
          <xdr:cNvPr id="60" name="TextBox 59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 txBox="1"/>
        </xdr:nvSpPr>
        <xdr:spPr>
          <a:xfrm>
            <a:off x="8107680" y="24452580"/>
            <a:ext cx="1630680" cy="4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solidFill>
                  <a:srgbClr val="CBD6E2"/>
                </a:solidFill>
                <a:latin typeface="Avenir next regular"/>
              </a:rPr>
              <a:t>"Refresh All</a:t>
            </a:r>
            <a:r>
              <a:rPr lang="en-US" sz="1100" baseline="0">
                <a:solidFill>
                  <a:srgbClr val="CBD6E2"/>
                </a:solidFill>
                <a:latin typeface="Avenir next regular"/>
              </a:rPr>
              <a:t>" is in </a:t>
            </a:r>
            <a:r>
              <a:rPr lang="en-US" sz="1100">
                <a:solidFill>
                  <a:srgbClr val="CBD6E2"/>
                </a:solidFill>
                <a:latin typeface="Avenir next regular"/>
              </a:rPr>
              <a:t>Data group</a:t>
            </a:r>
          </a:p>
        </xdr:txBody>
      </xdr:sp>
    </xdr:grpSp>
    <xdr:clientData/>
  </xdr:twoCellAnchor>
  <xdr:twoCellAnchor>
    <xdr:from>
      <xdr:col>16</xdr:col>
      <xdr:colOff>0</xdr:colOff>
      <xdr:row>170</xdr:row>
      <xdr:rowOff>0</xdr:rowOff>
    </xdr:from>
    <xdr:to>
      <xdr:col>18</xdr:col>
      <xdr:colOff>0</xdr:colOff>
      <xdr:row>173</xdr:row>
      <xdr:rowOff>0</xdr:rowOff>
    </xdr:to>
    <xdr:sp textlink="">
      <xdr:nvSpPr>
        <xdr:cNvPr id="3" name="Rectangle: Rounded Corners 2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753600" y="31851600"/>
          <a:ext cx="1219200" cy="563880"/>
        </a:xfrm>
        <a:prstGeom prst="roundRect">
          <a:avLst/>
        </a:prstGeom>
        <a:solidFill>
          <a:srgbClr val="FF7A5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Get Started</a:t>
          </a:r>
        </a:p>
      </xdr:txBody>
    </xdr:sp>
    <xdr:clientData/>
  </xdr:twoCellAnchor>
  <xdr:twoCellAnchor editAs="oneCell">
    <xdr:from>
      <xdr:col>6</xdr:col>
      <xdr:colOff>327661</xdr:colOff>
      <xdr:row>18</xdr:row>
      <xdr:rowOff>205740</xdr:rowOff>
    </xdr:from>
    <xdr:to>
      <xdr:col>7</xdr:col>
      <xdr:colOff>327660</xdr:colOff>
      <xdr:row>21</xdr:row>
      <xdr:rowOff>190028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5261" y="4107180"/>
          <a:ext cx="609599" cy="6472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396240</xdr:colOff>
      <xdr:row>1</xdr:row>
      <xdr:rowOff>137160</xdr:rowOff>
    </xdr:from>
    <xdr:to>
      <xdr:col>3</xdr:col>
      <xdr:colOff>701741</xdr:colOff>
      <xdr:row>6</xdr:row>
      <xdr:rowOff>106680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" y="320040"/>
          <a:ext cx="2256221" cy="876300"/>
        </a:xfrm>
        <a:prstGeom prst="rect">
          <a:avLst/>
        </a:prstGeom>
      </xdr:spPr>
    </xdr:pic>
    <xdr:clientData/>
  </xdr:twoCellAnchor>
  <xdr:twoCellAnchor>
    <xdr:from>
      <xdr:col>4</xdr:col>
      <xdr:colOff>472440</xdr:colOff>
      <xdr:row>2</xdr:row>
      <xdr:rowOff>0</xdr:rowOff>
    </xdr:from>
    <xdr:to>
      <xdr:col>15</xdr:col>
      <xdr:colOff>30480</xdr:colOff>
      <xdr:row>6</xdr:row>
      <xdr:rowOff>0</xdr:rowOff>
    </xdr:to>
    <xdr:sp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185160" y="365760"/>
          <a:ext cx="8122920" cy="723900"/>
        </a:xfrm>
        <a:prstGeom prst="roundRect">
          <a:avLst/>
        </a:prstGeom>
        <a:solidFill>
          <a:srgbClr val="33475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Avenir Next"/>
            </a:rPr>
            <a:t>Dashboard Setup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541020</xdr:colOff>
      <xdr:row>1</xdr:row>
      <xdr:rowOff>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pSpPr/>
      </xdr:nvGrpSpPr>
      <xdr:grpSpPr>
        <a:xfrm>
          <a:off x="4625340" y="0"/>
          <a:ext cx="1760220" cy="182880"/>
          <a:chOff x="4625340" y="0"/>
          <a:chExt cx="1760220" cy="182880"/>
        </a:xfrm>
      </xdr:grpSpPr>
      <xdr:sp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 txBox="1"/>
        </xdr:nvSpPr>
        <xdr:spPr>
          <a:xfrm>
            <a:off x="5166360" y="0"/>
            <a:ext cx="1219200" cy="1828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US" sz="1100">
                <a:solidFill>
                  <a:srgbClr val="CBD6E2"/>
                </a:solidFill>
              </a:rPr>
              <a:t>Tip: Refresh All</a:t>
            </a:r>
          </a:p>
        </xdr:txBody>
      </xdr:sp>
      <xdr:sp textlink="">
        <xdr:nvSpPr>
          <xdr:cNvPr id="8" name="Arc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 flipV="1">
            <a:off x="4625340" y="0"/>
            <a:ext cx="609600" cy="160020"/>
          </a:xfrm>
          <a:prstGeom prst="arc">
            <a:avLst>
              <a:gd name="adj1" fmla="val 11599621"/>
              <a:gd name="adj2" fmla="val 0"/>
            </a:avLst>
          </a:prstGeom>
          <a:ln>
            <a:solidFill>
              <a:srgbClr val="DFE3EB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rgbClr val="CBD6E2"/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556260</xdr:colOff>
      <xdr:row>1</xdr:row>
      <xdr:rowOff>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4998720" y="0"/>
          <a:ext cx="1760220" cy="182880"/>
          <a:chOff x="4625340" y="0"/>
          <a:chExt cx="1760220" cy="182880"/>
        </a:xfrm>
      </xdr:grpSpPr>
      <xdr:sp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>
          <a:xfrm>
            <a:off x="5166360" y="0"/>
            <a:ext cx="1219200" cy="1828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US" sz="1100">
                <a:solidFill>
                  <a:srgbClr val="CBD6E2"/>
                </a:solidFill>
              </a:rPr>
              <a:t>Tip: Refresh All</a:t>
            </a:r>
          </a:p>
        </xdr:txBody>
      </xdr:sp>
      <xdr:sp textlink="">
        <xdr:nvSpPr>
          <xdr:cNvPr id="5" name="Arc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/>
        </xdr:nvSpPr>
        <xdr:spPr>
          <a:xfrm flipV="1">
            <a:off x="4625340" y="0"/>
            <a:ext cx="609600" cy="160020"/>
          </a:xfrm>
          <a:prstGeom prst="arc">
            <a:avLst>
              <a:gd name="adj1" fmla="val 11599621"/>
              <a:gd name="adj2" fmla="val 0"/>
            </a:avLst>
          </a:prstGeom>
          <a:ln>
            <a:solidFill>
              <a:srgbClr val="DFE3EB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rgbClr val="CBD6E2"/>
              </a:solidFill>
            </a:endParaRPr>
          </a:p>
        </xdr:txBody>
      </xdr:sp>
    </xdr:grp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ne" refreshedDate="43637.472555555556" createdVersion="6" refreshedVersion="6" minRefreshableVersion="3" recordCount="57" xr:uid="{EB0CD1C6-7009-46CF-BCF6-8BD71D98D651}">
  <cacheSource type="worksheet">
    <worksheetSource name="tblAccounts"/>
  </cacheSource>
  <cacheFields count="5">
    <cacheField name="Date" numFmtId="14">
      <sharedItems containsSemiMixedTypes="0" containsNonDate="0" containsDate="1" containsString="0" minDate="2019-06-01T00:00:00" maxDate="2019-07-22T00:00:00" count="26">
        <d v="2019-06-01T00:00:00"/>
        <d v="2019-06-06T00:00:00"/>
        <d v="2019-06-07T00:00:00"/>
        <d v="2019-06-14T00:00:00"/>
        <d v="2019-06-10T00:00:00"/>
        <d v="2019-06-15T00:00:00"/>
        <d v="2019-06-11T00:00:00"/>
        <d v="2019-06-16T00:00:00"/>
        <d v="2019-06-12T00:00:00"/>
        <d v="2019-06-17T00:00:00"/>
        <d v="2019-06-13T00:00:00"/>
        <d v="2019-06-18T00:00:00"/>
        <d v="2019-06-19T00:00:00"/>
        <d v="2019-06-20T00:00:00"/>
        <d v="2019-06-21T00:00:00"/>
        <d v="2019-06-24T00:00:00"/>
        <d v="2019-06-25T00:00:00"/>
        <d v="2019-06-26T00:00:00"/>
        <d v="2019-06-27T00:00:00"/>
        <d v="2019-06-28T00:00:00"/>
        <d v="2019-07-01T00:00:00"/>
        <d v="2019-07-02T00:00:00"/>
        <d v="2019-07-18T00:00:00"/>
        <d v="2019-07-19T00:00:00"/>
        <d v="2019-07-20T00:00:00"/>
        <d v="2019-07-21T00:00:00"/>
      </sharedItems>
      <fieldGroup par="4" base="0">
        <rangePr groupBy="days" startDate="2019-06-01T00:00:00" endDate="2019-07-22T00:00:00"/>
        <groupItems count="368">
          <s v="&lt;6/1/2019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7/22/2019"/>
        </groupItems>
      </fieldGroup>
    </cacheField>
    <cacheField name="Account Name" numFmtId="0">
      <sharedItems count="57">
        <s v="Aperture Science"/>
        <s v="Hooli"/>
        <s v="Aviato"/>
        <s v="Hooper's Store"/>
        <s v="Axe Capital"/>
        <s v="InGen"/>
        <s v="Rearden Steel"/>
        <s v="Rekall"/>
        <s v="Bailey Building and Loan Association"/>
        <s v="Iron Bank of Braavos"/>
        <s v="Relaxicab"/>
        <s v="Rent a Swag"/>
        <s v="Bayside High School"/>
        <s v="Los Pollos Hermanos"/>
        <s v="Sirius Cybernetics Corp"/>
        <s v="Springfield Nuclear Power Plant"/>
        <s v="Black Mesa"/>
        <s v="Macmillan Toys"/>
        <s v="Stark Industries"/>
        <s v="Sterling Cooper"/>
        <s v="Blue Cat Hotel"/>
        <s v="MomCorp"/>
        <s v="Stratton Oakmont"/>
        <s v="TelAmeriCorp"/>
        <s v="Burns Industries"/>
        <s v="Monsters Inc"/>
        <s v="The Bluth Company"/>
        <s v="The Estelle Leonard Talent Agency"/>
        <s v="The Very Big Corporation of America"/>
        <s v="Umbrella Corp"/>
        <s v="Cyberdyne Systems Corp"/>
        <s v="NERV"/>
        <s v="Delos Inc"/>
        <s v="Oceanic Airlines"/>
        <s v="Duke &amp; Duke"/>
        <s v="Omni Consumer Products"/>
        <s v="Dunder Mifflin Inc"/>
        <s v="Oscorp"/>
        <s v="E Corp"/>
        <s v="Paper Street Soap Company"/>
        <s v="Entertainment 720"/>
        <s v="Parker Industries"/>
        <s v="Fang and Bone"/>
        <s v="Pearson Specter Litt"/>
        <s v="Genco Pura Olive Oil Company"/>
        <s v="Pide Piper"/>
        <s v="Globex"/>
        <s v="PolyCon"/>
        <s v="Gregarious Simulation Systems"/>
        <s v="Prestige Worldwide"/>
        <s v="Rainholm Industries"/>
        <s v="Rand Enterprises"/>
        <s v="Veridian Dynamics"/>
        <s v="Tyrell Corp"/>
        <s v="Wayne Enterprises Inc"/>
        <s v="Weyland Yutani"/>
        <s v="Yubaba"/>
      </sharedItems>
    </cacheField>
    <cacheField name="Seats" numFmtId="0">
      <sharedItems containsSemiMixedTypes="0" containsString="0" containsNumber="1" containsInteger="1" minValue="1" maxValue="23"/>
    </cacheField>
    <cacheField name="Region" numFmtId="0">
      <sharedItems count="4">
        <s v="NA"/>
        <s v="APAC"/>
        <s v="EMEA"/>
        <s v="ANZO"/>
      </sharedItems>
    </cacheField>
    <cacheField name="Months" numFmtId="0" databaseField="0">
      <fieldGroup base="0">
        <rangePr groupBy="months" startDate="2019-06-01T00:00:00" endDate="2019-07-22T00:00:00"/>
        <groupItems count="14">
          <s v="&lt;6/1/20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7/22/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ne" refreshedDate="43637.472556134257" createdVersion="6" refreshedVersion="6" minRefreshableVersion="3" recordCount="33" xr:uid="{8BC08780-BF36-483B-8C31-234D1A14CF5D}">
  <cacheSource type="worksheet">
    <worksheetSource name="tblRegion"/>
  </cacheSource>
  <cacheFields count="5">
    <cacheField name="Date" numFmtId="14">
      <sharedItems containsSemiMixedTypes="0" containsNonDate="0" containsDate="1" containsString="0" minDate="2019-05-18T00:00:00" maxDate="2019-06-22T00:00:00" count="30">
        <d v="2019-05-18T00:00:00"/>
        <d v="2019-05-19T00:00:00"/>
        <d v="2019-05-20T00:00:00"/>
        <d v="2019-05-26T00:00:00"/>
        <d v="2019-05-27T00:00:00"/>
        <d v="2019-05-28T00:00:00"/>
        <d v="2019-05-29T00:00:00"/>
        <d v="2019-05-30T00:00:00"/>
        <d v="2019-05-31T00:00:00"/>
        <d v="2019-06-01T00:00:00"/>
        <d v="2019-06-02T00:00:00"/>
        <d v="2019-06-03T00:00:00"/>
        <d v="2019-06-04T00:00:00"/>
        <d v="2019-06-05T00:00:00"/>
        <d v="2019-06-06T00:00:00"/>
        <d v="2019-06-07T00:00:00"/>
        <d v="2019-06-08T00:00:00"/>
        <d v="2019-06-09T00:00:00"/>
        <d v="2019-06-10T00:00:00"/>
        <d v="2019-06-11T00:00:00"/>
        <d v="2019-06-12T00:00:00"/>
        <d v="2019-06-13T00:00:00"/>
        <d v="2019-06-14T00:00:00"/>
        <d v="2019-06-15T00:00:00"/>
        <d v="2019-06-16T00:00:00"/>
        <d v="2019-06-17T00:00:00"/>
        <d v="2019-06-18T00:00:00"/>
        <d v="2019-06-19T00:00:00"/>
        <d v="2019-06-20T00:00:00"/>
        <d v="2019-06-21T00:00:00"/>
      </sharedItems>
      <fieldGroup par="4" base="0">
        <rangePr groupBy="days" startDate="2019-05-18T00:00:00" endDate="2019-06-22T00:00:00"/>
        <groupItems count="368">
          <s v="&lt;5/18/2019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6/22/2019"/>
        </groupItems>
      </fieldGroup>
    </cacheField>
    <cacheField name="Region" numFmtId="44">
      <sharedItems count="5">
        <s v="NA"/>
        <s v="APAC"/>
        <s v="EMEA"/>
        <s v="ANZO"/>
        <s v="TEST" u="1"/>
      </sharedItems>
    </cacheField>
    <cacheField name="New Business" numFmtId="44">
      <sharedItems containsSemiMixedTypes="0" containsString="0" containsNumber="1" containsInteger="1" minValue="1977" maxValue="8960"/>
    </cacheField>
    <cacheField name="Expansion" numFmtId="44">
      <sharedItems containsSemiMixedTypes="0" containsString="0" containsNumber="1" containsInteger="1" minValue="230" maxValue="155222"/>
    </cacheField>
    <cacheField name="Months" numFmtId="0" databaseField="0">
      <fieldGroup base="0">
        <rangePr groupBy="months" startDate="2019-05-18T00:00:00" endDate="2019-06-22T00:00:00"/>
        <groupItems count="14">
          <s v="&lt;5/18/20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6/22/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">
  <r>
    <x v="0"/>
    <x v="0"/>
    <n v="2"/>
    <x v="0"/>
  </r>
  <r>
    <x v="0"/>
    <x v="1"/>
    <n v="3"/>
    <x v="1"/>
  </r>
  <r>
    <x v="1"/>
    <x v="2"/>
    <n v="5"/>
    <x v="2"/>
  </r>
  <r>
    <x v="1"/>
    <x v="3"/>
    <n v="5"/>
    <x v="3"/>
  </r>
  <r>
    <x v="2"/>
    <x v="4"/>
    <n v="6"/>
    <x v="0"/>
  </r>
  <r>
    <x v="2"/>
    <x v="5"/>
    <n v="2"/>
    <x v="0"/>
  </r>
  <r>
    <x v="3"/>
    <x v="6"/>
    <n v="3"/>
    <x v="1"/>
  </r>
  <r>
    <x v="3"/>
    <x v="7"/>
    <n v="7"/>
    <x v="3"/>
  </r>
  <r>
    <x v="4"/>
    <x v="8"/>
    <n v="7"/>
    <x v="0"/>
  </r>
  <r>
    <x v="4"/>
    <x v="9"/>
    <n v="6"/>
    <x v="2"/>
  </r>
  <r>
    <x v="5"/>
    <x v="10"/>
    <n v="4"/>
    <x v="0"/>
  </r>
  <r>
    <x v="5"/>
    <x v="11"/>
    <n v="6"/>
    <x v="2"/>
  </r>
  <r>
    <x v="6"/>
    <x v="12"/>
    <n v="9"/>
    <x v="0"/>
  </r>
  <r>
    <x v="6"/>
    <x v="13"/>
    <n v="1"/>
    <x v="1"/>
  </r>
  <r>
    <x v="7"/>
    <x v="14"/>
    <n v="8"/>
    <x v="1"/>
  </r>
  <r>
    <x v="7"/>
    <x v="15"/>
    <n v="9"/>
    <x v="3"/>
  </r>
  <r>
    <x v="8"/>
    <x v="16"/>
    <n v="2"/>
    <x v="0"/>
  </r>
  <r>
    <x v="8"/>
    <x v="17"/>
    <n v="2"/>
    <x v="3"/>
  </r>
  <r>
    <x v="9"/>
    <x v="18"/>
    <n v="4"/>
    <x v="0"/>
  </r>
  <r>
    <x v="9"/>
    <x v="19"/>
    <n v="6"/>
    <x v="2"/>
  </r>
  <r>
    <x v="10"/>
    <x v="20"/>
    <n v="10"/>
    <x v="0"/>
  </r>
  <r>
    <x v="10"/>
    <x v="21"/>
    <n v="6"/>
    <x v="0"/>
  </r>
  <r>
    <x v="11"/>
    <x v="22"/>
    <n v="2"/>
    <x v="1"/>
  </r>
  <r>
    <x v="11"/>
    <x v="23"/>
    <n v="5"/>
    <x v="3"/>
  </r>
  <r>
    <x v="3"/>
    <x v="24"/>
    <n v="12"/>
    <x v="0"/>
  </r>
  <r>
    <x v="3"/>
    <x v="25"/>
    <n v="4"/>
    <x v="2"/>
  </r>
  <r>
    <x v="12"/>
    <x v="26"/>
    <n v="3"/>
    <x v="3"/>
  </r>
  <r>
    <x v="12"/>
    <x v="27"/>
    <n v="6"/>
    <x v="3"/>
  </r>
  <r>
    <x v="13"/>
    <x v="28"/>
    <n v="2"/>
    <x v="3"/>
  </r>
  <r>
    <x v="13"/>
    <x v="29"/>
    <n v="2"/>
    <x v="0"/>
  </r>
  <r>
    <x v="9"/>
    <x v="30"/>
    <n v="5"/>
    <x v="0"/>
  </r>
  <r>
    <x v="9"/>
    <x v="31"/>
    <n v="5"/>
    <x v="1"/>
  </r>
  <r>
    <x v="11"/>
    <x v="32"/>
    <n v="23"/>
    <x v="2"/>
  </r>
  <r>
    <x v="11"/>
    <x v="33"/>
    <n v="8"/>
    <x v="3"/>
  </r>
  <r>
    <x v="12"/>
    <x v="34"/>
    <n v="5"/>
    <x v="1"/>
  </r>
  <r>
    <x v="12"/>
    <x v="35"/>
    <n v="6"/>
    <x v="0"/>
  </r>
  <r>
    <x v="13"/>
    <x v="36"/>
    <n v="6"/>
    <x v="3"/>
  </r>
  <r>
    <x v="13"/>
    <x v="37"/>
    <n v="2"/>
    <x v="2"/>
  </r>
  <r>
    <x v="14"/>
    <x v="38"/>
    <n v="12"/>
    <x v="0"/>
  </r>
  <r>
    <x v="14"/>
    <x v="39"/>
    <n v="3"/>
    <x v="1"/>
  </r>
  <r>
    <x v="15"/>
    <x v="40"/>
    <n v="2"/>
    <x v="2"/>
  </r>
  <r>
    <x v="15"/>
    <x v="41"/>
    <n v="1"/>
    <x v="3"/>
  </r>
  <r>
    <x v="16"/>
    <x v="42"/>
    <n v="6"/>
    <x v="1"/>
  </r>
  <r>
    <x v="16"/>
    <x v="43"/>
    <n v="2"/>
    <x v="0"/>
  </r>
  <r>
    <x v="17"/>
    <x v="44"/>
    <n v="4"/>
    <x v="3"/>
  </r>
  <r>
    <x v="17"/>
    <x v="45"/>
    <n v="8"/>
    <x v="0"/>
  </r>
  <r>
    <x v="18"/>
    <x v="46"/>
    <n v="7"/>
    <x v="0"/>
  </r>
  <r>
    <x v="18"/>
    <x v="47"/>
    <n v="9"/>
    <x v="0"/>
  </r>
  <r>
    <x v="19"/>
    <x v="48"/>
    <n v="5"/>
    <x v="0"/>
  </r>
  <r>
    <x v="19"/>
    <x v="49"/>
    <n v="6"/>
    <x v="3"/>
  </r>
  <r>
    <x v="20"/>
    <x v="50"/>
    <n v="2"/>
    <x v="0"/>
  </r>
  <r>
    <x v="21"/>
    <x v="51"/>
    <n v="5"/>
    <x v="2"/>
  </r>
  <r>
    <x v="22"/>
    <x v="52"/>
    <n v="6"/>
    <x v="2"/>
  </r>
  <r>
    <x v="23"/>
    <x v="53"/>
    <n v="4"/>
    <x v="3"/>
  </r>
  <r>
    <x v="23"/>
    <x v="54"/>
    <n v="1"/>
    <x v="1"/>
  </r>
  <r>
    <x v="24"/>
    <x v="55"/>
    <n v="3"/>
    <x v="3"/>
  </r>
  <r>
    <x v="25"/>
    <x v="56"/>
    <n v="5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x v="0"/>
    <x v="0"/>
    <n v="6794"/>
    <n v="7000"/>
  </r>
  <r>
    <x v="1"/>
    <x v="0"/>
    <n v="8960"/>
    <n v="8000"/>
  </r>
  <r>
    <x v="2"/>
    <x v="0"/>
    <n v="4563"/>
    <n v="6000"/>
  </r>
  <r>
    <x v="3"/>
    <x v="0"/>
    <n v="6888"/>
    <n v="4000"/>
  </r>
  <r>
    <x v="4"/>
    <x v="0"/>
    <n v="1977"/>
    <n v="10000"/>
  </r>
  <r>
    <x v="5"/>
    <x v="0"/>
    <n v="4662"/>
    <n v="12000"/>
  </r>
  <r>
    <x v="6"/>
    <x v="1"/>
    <n v="6794"/>
    <n v="13000"/>
  </r>
  <r>
    <x v="7"/>
    <x v="1"/>
    <n v="6794"/>
    <n v="11000"/>
  </r>
  <r>
    <x v="8"/>
    <x v="1"/>
    <n v="6794"/>
    <n v="5931"/>
  </r>
  <r>
    <x v="9"/>
    <x v="1"/>
    <n v="6794"/>
    <n v="6942"/>
  </r>
  <r>
    <x v="10"/>
    <x v="1"/>
    <n v="3000"/>
    <n v="155222"/>
  </r>
  <r>
    <x v="11"/>
    <x v="2"/>
    <n v="4765"/>
    <n v="10000"/>
  </r>
  <r>
    <x v="12"/>
    <x v="3"/>
    <n v="6794"/>
    <n v="10000"/>
  </r>
  <r>
    <x v="13"/>
    <x v="1"/>
    <n v="8960"/>
    <n v="8000"/>
  </r>
  <r>
    <x v="14"/>
    <x v="2"/>
    <n v="4563"/>
    <n v="6000"/>
  </r>
  <r>
    <x v="15"/>
    <x v="3"/>
    <n v="6888"/>
    <n v="4000"/>
  </r>
  <r>
    <x v="16"/>
    <x v="0"/>
    <n v="1977"/>
    <n v="10000"/>
  </r>
  <r>
    <x v="17"/>
    <x v="0"/>
    <n v="4662"/>
    <n v="12000"/>
  </r>
  <r>
    <x v="18"/>
    <x v="1"/>
    <n v="6794"/>
    <n v="13000"/>
  </r>
  <r>
    <x v="19"/>
    <x v="0"/>
    <n v="8960"/>
    <n v="8000"/>
  </r>
  <r>
    <x v="20"/>
    <x v="1"/>
    <n v="4563"/>
    <n v="6000"/>
  </r>
  <r>
    <x v="21"/>
    <x v="1"/>
    <n v="6888"/>
    <n v="4000"/>
  </r>
  <r>
    <x v="22"/>
    <x v="2"/>
    <n v="1977"/>
    <n v="10000"/>
  </r>
  <r>
    <x v="23"/>
    <x v="3"/>
    <n v="4662"/>
    <n v="12000"/>
  </r>
  <r>
    <x v="24"/>
    <x v="1"/>
    <n v="6794"/>
    <n v="44522"/>
  </r>
  <r>
    <x v="25"/>
    <x v="2"/>
    <n v="3000"/>
    <n v="1490"/>
  </r>
  <r>
    <x v="26"/>
    <x v="3"/>
    <n v="4765"/>
    <n v="1280"/>
  </r>
  <r>
    <x v="27"/>
    <x v="0"/>
    <n v="6794"/>
    <n v="900"/>
  </r>
  <r>
    <x v="28"/>
    <x v="0"/>
    <n v="5065"/>
    <n v="5458"/>
  </r>
  <r>
    <x v="29"/>
    <x v="1"/>
    <n v="6794"/>
    <n v="230"/>
  </r>
  <r>
    <x v="22"/>
    <x v="0"/>
    <n v="3000"/>
    <n v="2840"/>
  </r>
  <r>
    <x v="23"/>
    <x v="0"/>
    <n v="4765"/>
    <n v="2300"/>
  </r>
  <r>
    <x v="24"/>
    <x v="0"/>
    <n v="3000"/>
    <n v="12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34FD71-641B-47B7-B252-7768A52DB6F4}" name="PivotTable1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1:C21" firstHeaderRow="1" firstDataRow="1" firstDataCol="2"/>
  <pivotFields count="5">
    <pivotField axis="axisRow" compact="0" numFmtId="14" outline="0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  <pivotField axis="axisRow" compact="0" outline="0" showAll="0" defaultSubtotal="0">
      <items count="57">
        <item x="0"/>
        <item x="2"/>
        <item x="4"/>
        <item x="8"/>
        <item x="12"/>
        <item x="16"/>
        <item x="20"/>
        <item x="24"/>
        <item x="30"/>
        <item x="32"/>
        <item x="34"/>
        <item x="36"/>
        <item x="38"/>
        <item x="40"/>
        <item x="42"/>
        <item x="44"/>
        <item x="46"/>
        <item x="48"/>
        <item x="1"/>
        <item x="3"/>
        <item x="5"/>
        <item x="9"/>
        <item x="13"/>
        <item x="17"/>
        <item x="21"/>
        <item x="25"/>
        <item x="31"/>
        <item x="33"/>
        <item x="35"/>
        <item x="37"/>
        <item x="39"/>
        <item x="41"/>
        <item x="43"/>
        <item x="45"/>
        <item x="47"/>
        <item x="49"/>
        <item x="50"/>
        <item x="51"/>
        <item x="6"/>
        <item x="7"/>
        <item x="10"/>
        <item x="11"/>
        <item x="14"/>
        <item x="15"/>
        <item x="18"/>
        <item x="19"/>
        <item x="22"/>
        <item x="23"/>
        <item x="26"/>
        <item x="27"/>
        <item x="28"/>
        <item x="53"/>
        <item x="29"/>
        <item x="52"/>
        <item x="54"/>
        <item x="55"/>
        <item x="56"/>
      </items>
    </pivotField>
    <pivotField dataField="1" compact="0" outline="0" showAll="0" defaultSubtotal="0"/>
    <pivotField compact="0" outline="0" showAll="0" defaultSubtotal="0"/>
    <pivotField compact="0" outline="0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2">
    <field x="1"/>
    <field x="0"/>
  </rowFields>
  <rowItems count="20">
    <i>
      <x v="8"/>
      <x v="169"/>
    </i>
    <i>
      <x v="9"/>
      <x v="170"/>
    </i>
    <i>
      <x v="10"/>
      <x v="171"/>
    </i>
    <i>
      <x v="11"/>
      <x v="172"/>
    </i>
    <i>
      <x v="12"/>
      <x v="173"/>
    </i>
    <i>
      <x v="26"/>
      <x v="169"/>
    </i>
    <i>
      <x v="27"/>
      <x v="170"/>
    </i>
    <i>
      <x v="28"/>
      <x v="171"/>
    </i>
    <i>
      <x v="29"/>
      <x v="172"/>
    </i>
    <i>
      <x v="30"/>
      <x v="173"/>
    </i>
    <i>
      <x v="42"/>
      <x v="168"/>
    </i>
    <i>
      <x v="43"/>
      <x v="168"/>
    </i>
    <i>
      <x v="44"/>
      <x v="169"/>
    </i>
    <i>
      <x v="45"/>
      <x v="169"/>
    </i>
    <i>
      <x v="46"/>
      <x v="170"/>
    </i>
    <i>
      <x v="47"/>
      <x v="170"/>
    </i>
    <i>
      <x v="48"/>
      <x v="171"/>
    </i>
    <i>
      <x v="49"/>
      <x v="171"/>
    </i>
    <i>
      <x v="50"/>
      <x v="172"/>
    </i>
    <i>
      <x v="52"/>
      <x v="172"/>
    </i>
  </rowItems>
  <colItems count="1">
    <i/>
  </colItems>
  <dataFields count="1">
    <dataField name="Sum of Seats" fld="2" baseField="0" baseItem="0"/>
  </dataFields>
  <pivotTableStyleInfo showRowHeaders="1" showColHeaders="1" showRowStripes="0" showColStripes="0" showLastColumn="1"/>
  <filters count="1">
    <filter fld="0" type="thisWeek" evalOrder="-1" id="1">
      <autoFilter ref="A1">
        <filterColumn colId="0">
          <dynamicFilter type="thisWeek" val="43632" maxVal="43639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BABCA3-C8F8-4A6F-9B48-991FA7085542}" name="PivotTable3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3">
  <location ref="I1:K6" firstHeaderRow="0" firstDataRow="1" firstDataCol="1"/>
  <pivotFields count="5">
    <pivotField numFmtId="14" showAll="0" defaultSubtotal="0">
      <items count="368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0"/>
        <item x="367"/>
      </items>
    </pivotField>
    <pivotField axis="axisRow" showAll="0" defaultSubtotal="0">
      <items count="5">
        <item x="3"/>
        <item x="1"/>
        <item x="2"/>
        <item x="0"/>
        <item m="1" x="4"/>
      </items>
    </pivotField>
    <pivotField dataField="1" numFmtId="44" subtotalTop="0" showAll="0" defaultSubtotal="0"/>
    <pivotField dataField="1" numFmtId="44" subtotalTop="0" showAll="0" defaultSubtotal="0"/>
    <pivotField axis="axisRow" showAll="0" defaultSubtotal="0">
      <items count="14">
        <item sd="0" x="0"/>
        <item sd="0" x="1"/>
        <item sd="0" x="2"/>
        <item sd="0" x="3"/>
        <item sd="0" x="4"/>
        <item sd="0" x="5"/>
        <item n=" 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2">
    <field x="4"/>
    <field x="1"/>
  </rowFields>
  <rowItems count="5">
    <i>
      <x v="6"/>
    </i>
    <i r="1">
      <x/>
    </i>
    <i r="1">
      <x v="1"/>
    </i>
    <i r="1">
      <x v="2"/>
    </i>
    <i r="1">
      <x v="3"/>
    </i>
  </rowItems>
  <colFields count="1">
    <field x="-2"/>
  </colFields>
  <colItems count="2">
    <i>
      <x/>
    </i>
    <i i="1">
      <x v="1"/>
    </i>
  </colItems>
  <dataFields count="2">
    <dataField name="New Business " fld="2" baseField="1" baseItem="0" numFmtId="165"/>
    <dataField name="Expansion " fld="3" baseField="1" baseItem="0" numFmtId="165"/>
  </dataFields>
  <chartFormats count="7"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6">
      <pivotArea type="data" outline="0" fieldPosition="0">
        <references count="3">
          <reference field="4294967294" count="1" selected="0">
            <x v="1"/>
          </reference>
          <reference field="1" count="1" selected="0">
            <x v="0"/>
          </reference>
          <reference field="4" count="1" selected="0">
            <x v="6"/>
          </reference>
        </references>
      </pivotArea>
    </chartFormat>
    <chartFormat chart="2" format="7">
      <pivotArea type="data" outline="0" fieldPosition="0">
        <references count="3">
          <reference field="4294967294" count="1" selected="0">
            <x v="1"/>
          </reference>
          <reference field="1" count="1" selected="0">
            <x v="1"/>
          </reference>
          <reference field="4" count="1" selected="0">
            <x v="6"/>
          </reference>
        </references>
      </pivotArea>
    </chartFormat>
    <chartFormat chart="2" format="8">
      <pivotArea type="data" outline="0" fieldPosition="0">
        <references count="3">
          <reference field="4294967294" count="1" selected="0">
            <x v="1"/>
          </reference>
          <reference field="1" count="1" selected="0">
            <x v="2"/>
          </reference>
          <reference field="4" count="1" selected="0">
            <x v="6"/>
          </reference>
        </references>
      </pivotArea>
    </chartFormat>
    <chartFormat chart="2" format="9">
      <pivotArea type="data" outline="0" fieldPosition="0">
        <references count="3">
          <reference field="4294967294" count="1" selected="0">
            <x v="1"/>
          </reference>
          <reference field="1" count="1" selected="0">
            <x v="3"/>
          </reference>
          <reference field="4" count="1" selected="0">
            <x v="6"/>
          </reference>
        </references>
      </pivotArea>
    </chartFormat>
    <chartFormat chart="2" format="10">
      <pivotArea type="data" outline="0" fieldPosition="0">
        <references count="3">
          <reference field="4294967294" count="1" selected="0">
            <x v="1"/>
          </reference>
          <reference field="1" count="1" selected="0">
            <x v="4"/>
          </reference>
          <reference field="4" count="1" selected="0">
            <x v="6"/>
          </reference>
        </references>
      </pivotArea>
    </chartFormat>
  </chartFormats>
  <pivotTableStyleInfo showRowHeaders="1" showColHeaders="1" showRowStripes="0" showColStripes="0" showLastColumn="1"/>
  <filters count="1">
    <filter fld="0" type="thisMonth" evalOrder="-1" id="2">
      <autoFilter ref="A1">
        <filterColumn colId="0">
          <dynamicFilter type="thisMonth" val="43617" maxVal="43647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CC1757-1EC2-4E4D-8A58-0835B8AB3942}" name="PivotTable2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 chartFormat="3">
  <location ref="F1:G6" firstHeaderRow="1" firstDataRow="1" firstDataCol="1"/>
  <pivotFields count="5">
    <pivotField numFmtId="14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  <pivotField showAll="0" defaultSubtotal="0"/>
    <pivotField showAll="0" defaultSubtotal="0"/>
    <pivotField axis="axisRow" dataField="1" showAll="0" defaultSubtotal="0">
      <items count="4">
        <item x="3"/>
        <item x="1"/>
        <item x="2"/>
        <item x="0"/>
      </items>
    </pivotField>
    <pivotField axis="axisRow" showAll="0" defaultSubtotal="0">
      <items count="14">
        <item sd="0" x="0"/>
        <item sd="0" x="1"/>
        <item sd="0" x="2"/>
        <item sd="0" x="3"/>
        <item sd="0" x="4"/>
        <item sd="0" x="5"/>
        <item n=" 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2">
    <field x="4"/>
    <field x="3"/>
  </rowFields>
  <rowItems count="5">
    <i>
      <x v="6"/>
    </i>
    <i r="1">
      <x/>
    </i>
    <i r="1">
      <x v="1"/>
    </i>
    <i r="1">
      <x v="2"/>
    </i>
    <i r="1">
      <x v="3"/>
    </i>
  </rowItems>
  <colItems count="1">
    <i/>
  </colItems>
  <dataFields count="1">
    <dataField name="Count of Region" fld="3" subtotal="count" baseField="0" baseItem="0"/>
  </dataFields>
  <chartFormats count="1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showRowHeaders="1" showColHeaders="1" showRowStripes="0" showColStripes="0" showLastColumn="1"/>
  <filters count="1">
    <filter fld="0" type="thisMonth" evalOrder="-1" id="2">
      <autoFilter ref="A1">
        <filterColumn colId="0">
          <dynamicFilter type="thisMonth" val="43617" maxVal="43647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1977AA-E3E4-4F5E-87D5-EDE141D3F054}" name="tblSales" displayName="tblSales" ref="A1:G35" totalsRowShown="0" headerRowDxfId="20" dataDxfId="19" headerRowCellStyle="Currency" dataCellStyle="Currency">
  <autoFilter ref="A1:G35" xr:uid="{366B933E-41F5-4C76-B728-EBDBEFEEAFFB}"/>
  <tableColumns count="7">
    <tableColumn id="1" xr3:uid="{116B2CB2-7F7A-477C-9D80-C5688E40C2B8}" name="Date" dataDxfId="18"/>
    <tableColumn id="2" xr3:uid="{9B96FA29-9F79-477B-8876-CD731A47B65C}" name="Leads" dataDxfId="17"/>
    <tableColumn id="3" xr3:uid="{244159F8-0CEC-4136-8533-8C4C67BB822F}" name="Trials" dataDxfId="16"/>
    <tableColumn id="4" xr3:uid="{682396BE-5AF7-412A-BA24-A4AA6AF538C8}" name="Wins" dataDxfId="15"/>
    <tableColumn id="5" xr3:uid="{05E9BE30-1D23-4E09-9235-004D56A04922}" name="New MRR" dataDxfId="14" dataCellStyle="Currency"/>
    <tableColumn id="6" xr3:uid="{08952824-CBD9-41A1-8874-5ACEEBB2758E}" name="Expansion MRR" dataDxfId="13" dataCellStyle="Currency"/>
    <tableColumn id="7" xr3:uid="{E2FC704B-D741-4CD7-9433-9098CDFDCA66}" name="Services" dataDxfId="12" dataCellStyle="Currency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0BD7F91-26E3-40A2-A1C5-0ACCF2D4F1C2}" name="tblAccounts" displayName="tblAccounts" ref="A1:D58" totalsRowShown="0" headerRowDxfId="11" dataDxfId="10" headerRowCellStyle="Currency" dataCellStyle="Currency">
  <autoFilter ref="A1:D58" xr:uid="{E200863F-4531-4CFD-ABAC-57BF27027DCB}"/>
  <sortState ref="A2:D58">
    <sortCondition ref="A1:A58"/>
  </sortState>
  <tableColumns count="4">
    <tableColumn id="1" xr3:uid="{BEB7C7C9-A96B-4B2A-AFFE-E02704F39EC2}" name="Date" dataDxfId="9"/>
    <tableColumn id="2" xr3:uid="{4343DC60-C8C7-4A3E-A214-D40C07EB79E4}" name="Account Name" dataDxfId="8"/>
    <tableColumn id="3" xr3:uid="{B6C7DA3F-235C-48E9-AF8F-A1DCAFD07B2D}" name="Seats" dataDxfId="7"/>
    <tableColumn id="4" xr3:uid="{CF8CC6F8-AC91-4DAC-BB55-43004DA884F7}" name="Region" dataDxfId="6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5CE1CB6-2124-46AD-A2F3-44A91B1D22C1}" name="tblRegion" displayName="tblRegion" ref="A1:D34" totalsRowShown="0" headerRowDxfId="5" dataDxfId="4" headerRowCellStyle="Currency" dataCellStyle="Currency">
  <autoFilter ref="A1:D34" xr:uid="{A6C1E341-1E8E-4775-BFED-E707AE401909}"/>
  <tableColumns count="4">
    <tableColumn id="1" xr3:uid="{124D95FA-66A4-4834-BF1B-47A30B3B2307}" name="Date" dataDxfId="3"/>
    <tableColumn id="8" xr3:uid="{0F451CC5-76BD-4FAD-ADAC-58AC89D5EF3B}" name="Region" dataDxfId="2" dataCellStyle="Currency"/>
    <tableColumn id="5" xr3:uid="{08FE99D8-8C87-45C8-9B2B-CCB2FBE43E31}" name="New Business" dataDxfId="1" dataCellStyle="Currency"/>
    <tableColumn id="6" xr3:uid="{699CF7E8-63BC-47D6-A2E7-EFDECBB3CD2A}" name="Expansion" dataDxfId="0" dataCellStyle="Currency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 /><Relationship Id="rId3" Type="http://schemas.openxmlformats.org/officeDocument/2006/relationships/vmlDrawing" Target="../drawings/vmlDrawing1.vml" /><Relationship Id="rId7" Type="http://schemas.openxmlformats.org/officeDocument/2006/relationships/ctrlProp" Target="../ctrlProps/ctrlProp4.xml" /><Relationship Id="rId2" Type="http://schemas.openxmlformats.org/officeDocument/2006/relationships/drawing" Target="../drawings/drawing1.xml" /><Relationship Id="rId6" Type="http://schemas.openxmlformats.org/officeDocument/2006/relationships/ctrlProp" Target="../ctrlProps/ctrlProp3.xml" /><Relationship Id="rId5" Type="http://schemas.openxmlformats.org/officeDocument/2006/relationships/ctrlProp" Target="../ctrlProps/ctrlProp2.xml" /><Relationship Id="rId10" Type="http://schemas.openxmlformats.org/officeDocument/2006/relationships/ctrlProp" Target="../ctrlProps/ctrlProp7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hyperlink" Target="https://support.office.com/en-us/article/refresh-pivottable-data-6d24cece-a038-468a-8176-8b6568ca9be2" TargetMode="External" /><Relationship Id="rId1" Type="http://schemas.openxmlformats.org/officeDocument/2006/relationships/hyperlink" Target="https://support.office.com/en-us/article/protect-a-worksheet-3179efdb-1285-4d49-a9c3-f4ca36276de6" TargetMode="External" /><Relationship Id="rId4" Type="http://schemas.openxmlformats.org/officeDocument/2006/relationships/drawing" Target="../drawings/drawing3.xml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5.xml"/></Relationships>
</file>

<file path=xl/worksheets/_rels/sheet8.xml.rels>&#65279;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 /><Relationship Id="rId2" Type="http://schemas.openxmlformats.org/officeDocument/2006/relationships/pivotTable" Target="../pivotTables/pivotTable2.xml" /><Relationship Id="rId1" Type="http://schemas.openxmlformats.org/officeDocument/2006/relationships/pivotTable" Target="../pivotTables/pivot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A016E-10F4-4D22-9D4C-B3B66055D724}">
  <sheetPr codeName="Sheet1">
    <pageSetUpPr fitToPage="1"/>
  </sheetPr>
  <dimension ref="B1:X54"/>
  <sheetViews>
    <sheetView showGridLines="0" tabSelected="1" zoomScaleNormal="100" workbookViewId="0">
      <selection activeCell="P7" sqref="P7"/>
    </sheetView>
  </sheetViews>
  <sheetFormatPr defaultColWidth="0" defaultRowHeight="14.4" zeroHeight="1"/>
  <cols>
    <col min="1" max="1" width="1.21875" customWidth="1"/>
    <col min="2" max="2" width="2.77734375" customWidth="1"/>
    <col min="3" max="3" width="15.33203125" customWidth="1"/>
    <col min="4" max="6" width="6.109375" customWidth="1"/>
    <col min="7" max="7" width="9.33203125" customWidth="1"/>
    <col min="8" max="8" width="11.109375" customWidth="1"/>
    <col min="9" max="9" width="11" customWidth="1"/>
    <col min="10" max="10" width="13.21875" customWidth="1"/>
    <col min="11" max="11" width="10" customWidth="1"/>
    <col min="12" max="12" width="10.5546875" customWidth="1"/>
    <col min="13" max="13" width="8.6640625" customWidth="1"/>
    <col min="14" max="14" width="16.33203125" customWidth="1"/>
    <col min="15" max="15" width="5.88671875" customWidth="1"/>
    <col min="16" max="16" width="21.109375" customWidth="1"/>
    <col min="17" max="17" width="7.44140625" customWidth="1"/>
    <col min="18" max="18" width="15.21875" customWidth="1"/>
    <col min="19" max="19" width="1.21875" customWidth="1"/>
    <col min="20" max="22" width="5.33203125" hidden="1" customWidth="1"/>
    <col min="23" max="23" width="8.21875" hidden="1" customWidth="1"/>
    <col min="24" max="24" width="1.21875" hidden="1" customWidth="1"/>
  </cols>
  <sheetData>
    <row r="1" spans="2:23"/>
    <row r="2" spans="2:23" ht="14.4" customHeight="1"/>
    <row r="3" spans="2:23" ht="14.4" customHeight="1"/>
    <row r="4" spans="2:23" ht="14.4" customHeight="1"/>
    <row r="5" spans="2:23" ht="78.599999999999994" customHeight="1"/>
    <row r="6" spans="2:23">
      <c r="L6" s="117" t="s">
        <v>131</v>
      </c>
    </row>
    <row r="7" spans="2:23"/>
    <row r="8" spans="2:23"/>
    <row r="9" spans="2:23"/>
    <row r="10" spans="2:23"/>
    <row r="11" spans="2:23" ht="14.4" customHeight="1"/>
    <row r="12" spans="2:23" ht="21" customHeight="1">
      <c r="B12" s="57"/>
      <c r="C12" s="119">
        <f ca="1">EOMONTH(TODAY(),0)</f>
        <v>43646</v>
      </c>
      <c r="D12" s="119"/>
      <c r="E12" s="119"/>
      <c r="F12" s="58"/>
      <c r="G12" s="59">
        <f ca="1">SUMIFS('Data-Sales'!B:B,'Data-Sales'!$A:$A,TODAY())</f>
        <v>2850</v>
      </c>
      <c r="H12" s="58" t="str">
        <f ca="1">TEXT(G12, INDEX(Calculations!$K:$K, MATCH('Data-Sales'!B1, Calculations!$J:$J,0)) &amp; "#,##0")&amp; " "&amp; 'Data-Sales'!B1</f>
        <v>2,850 Leads</v>
      </c>
      <c r="I12" s="59">
        <f ca="1">SUMIFS('Data-Sales'!C:C,'Data-Sales'!$A:$A,TODAY())</f>
        <v>18</v>
      </c>
      <c r="J12" s="58" t="str">
        <f ca="1">TEXT(I12, INDEX(Calculations!$K:$K, MATCH('Data-Sales'!C1, Calculations!$J:$J,0)) &amp; "#,##0")&amp; " "&amp; 'Data-Sales'!C1</f>
        <v>18 Trials</v>
      </c>
      <c r="K12" s="59">
        <f ca="1">SUMIFS('Data-Sales'!D:D,'Data-Sales'!$A:$A,TODAY())</f>
        <v>16</v>
      </c>
      <c r="L12" s="58" t="str">
        <f ca="1">TEXT(K12, INDEX(Calculations!$K:$K, MATCH('Data-Sales'!D1, Calculations!$J:$J,0)) &amp; "#,##0")&amp; " "&amp; 'Data-Sales'!D1</f>
        <v>16 Wins</v>
      </c>
      <c r="M12" s="59">
        <f ca="1">SUMIFS('Data-Sales'!E:E,'Data-Sales'!$A:$A,TODAY())</f>
        <v>6794</v>
      </c>
      <c r="N12" s="58" t="str">
        <f ca="1">TEXT(M12, INDEX(Calculations!$K:$K, MATCH('Data-Sales'!E1, Calculations!$J:$J,0)) &amp; "#,##0")&amp; " "&amp; 'Data-Sales'!E1</f>
        <v>$6,794 New MRR</v>
      </c>
      <c r="O12" s="59">
        <f ca="1">SUMIFS('Data-Sales'!F:F,'Data-Sales'!$A:$A,TODAY())</f>
        <v>230</v>
      </c>
      <c r="P12" s="58" t="str">
        <f ca="1">TEXT(O12, INDEX(Calculations!$K:$K, MATCH('Data-Sales'!F1, Calculations!$J:$J,0)) &amp; "#,##0")&amp; " "&amp; 'Data-Sales'!F1</f>
        <v>$230 Expansion MRR</v>
      </c>
      <c r="Q12" s="59">
        <f ca="1">SUMIFS('Data-Sales'!G:G,'Data-Sales'!$A:$A,TODAY())</f>
        <v>310</v>
      </c>
      <c r="R12" s="58" t="str">
        <f ca="1">TEXT(Q12, INDEX(Calculations!$K:$K, MATCH('Data-Sales'!G1, Calculations!$J:$J,0)) &amp; "#,##0")&amp; " "&amp; 'Data-Sales'!G1</f>
        <v>$310 Services</v>
      </c>
      <c r="S12" s="60"/>
      <c r="T12" s="60"/>
      <c r="U12" s="60"/>
      <c r="V12" s="60"/>
      <c r="W12" s="60"/>
    </row>
    <row r="13" spans="2:23" ht="14.4" customHeight="1">
      <c r="B13" s="61"/>
      <c r="C13" s="120" t="str">
        <f ca="1">C12-TODAY() &amp; " days left"</f>
        <v>4 days left</v>
      </c>
      <c r="D13" s="120"/>
      <c r="E13" s="120"/>
      <c r="F13" s="62"/>
      <c r="G13" s="63">
        <f ca="1">SUMIFS('Data-Sales'!B:B,'Data-Sales'!$A:$A,TODAY()-1)</f>
        <v>225</v>
      </c>
      <c r="H13" s="62" t="str">
        <f ca="1">TEXT(G13, INDEX(Calculations!$K:$K, MATCH('Data-Sales'!B1, Calculations!$J:$J,0)) &amp; "#,##0")&amp; " Yesterday"</f>
        <v>225 Yesterday</v>
      </c>
      <c r="I13" s="63">
        <f ca="1">SUMIFS('Data-Sales'!C:C,'Data-Sales'!$A:$A,TODAY()-1)</f>
        <v>18</v>
      </c>
      <c r="J13" s="62" t="str">
        <f ca="1">TEXT(I13, INDEX(Calculations!$K:$K, MATCH('Data-Sales'!C1, Calculations!$J:$J,0)) &amp; "#,##0")&amp; " Yesterday"</f>
        <v>18 Yesterday</v>
      </c>
      <c r="K13" s="63">
        <f ca="1">SUMIFS('Data-Sales'!D:D,'Data-Sales'!$A:$A,TODAY()-1)</f>
        <v>14</v>
      </c>
      <c r="L13" s="62" t="str">
        <f ca="1">TEXT(K13, INDEX(Calculations!$K:$K, MATCH('Data-Sales'!D1, Calculations!$J:$J,0)) &amp; "#,##0")&amp; " Yesterday"</f>
        <v>14 Yesterday</v>
      </c>
      <c r="M13" s="63">
        <f ca="1">SUMIFS('Data-Sales'!E:E,'Data-Sales'!$A:$A,TODAY()-1)</f>
        <v>1000</v>
      </c>
      <c r="N13" s="62" t="str">
        <f ca="1">TEXT(M13, INDEX(Calculations!$K:$K, MATCH('Data-Sales'!E1, Calculations!$J:$J,0)) &amp; "#,##0")&amp; " Yesterday"</f>
        <v>$1,000 Yesterday</v>
      </c>
      <c r="O13" s="63">
        <f ca="1">SUMIFS('Data-Sales'!F:F,'Data-Sales'!$A:$A,TODAY()-1)</f>
        <v>10000</v>
      </c>
      <c r="P13" s="62" t="str">
        <f ca="1">TEXT(O13, INDEX(Calculations!$K:$K, MATCH('Data-Sales'!F1, Calculations!$J:$J,0)) &amp; "#,##0")&amp; " Yesterday"</f>
        <v>$10,000 Yesterday</v>
      </c>
      <c r="Q13" s="63">
        <f ca="1">SUMIFS('Data-Sales'!G:G,'Data-Sales'!$A:$A,TODAY()-1)</f>
        <v>310</v>
      </c>
      <c r="R13" s="62" t="str">
        <f ca="1">TEXT(Q13, INDEX(Calculations!$K:$K, MATCH('Data-Sales'!G1, Calculations!$J:$J,0)) &amp; "#,##0")&amp; " Yesterday"</f>
        <v>$310 Yesterday</v>
      </c>
      <c r="S13" s="60"/>
      <c r="T13" s="60"/>
      <c r="U13" s="60"/>
      <c r="V13" s="60"/>
      <c r="W13" s="60"/>
    </row>
    <row r="14" spans="2:23" ht="14.4" customHeight="1">
      <c r="B14" s="61"/>
      <c r="C14" s="61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</row>
    <row r="15" spans="2:23" ht="21" customHeight="1">
      <c r="B15" s="121"/>
      <c r="C15" s="121"/>
      <c r="D15" s="60"/>
      <c r="E15" s="60"/>
      <c r="F15" s="58"/>
      <c r="G15" s="58"/>
      <c r="H15" s="58"/>
      <c r="I15" s="58"/>
      <c r="J15" s="58"/>
      <c r="K15" s="64" t="str">
        <f>Calculations!B1</f>
        <v>Services This Month</v>
      </c>
      <c r="L15" s="58"/>
      <c r="M15" s="60"/>
      <c r="N15" s="60"/>
      <c r="O15" s="60"/>
      <c r="P15" s="60"/>
      <c r="Q15" s="60"/>
      <c r="R15" s="65" t="s">
        <v>117</v>
      </c>
      <c r="S15" s="60"/>
      <c r="T15" s="60"/>
      <c r="U15" s="60"/>
      <c r="V15" s="60"/>
    </row>
    <row r="16" spans="2:23" ht="14.4" customHeight="1">
      <c r="B16" s="121"/>
      <c r="C16" s="121"/>
      <c r="D16" s="60"/>
      <c r="E16" s="60"/>
      <c r="F16" s="58"/>
      <c r="G16" s="58"/>
      <c r="H16" s="58"/>
      <c r="I16" s="58"/>
      <c r="J16" s="58"/>
      <c r="K16" s="58"/>
      <c r="L16" s="58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</row>
    <row r="17" spans="2:23" ht="21" customHeight="1"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115" t="str">
        <f ca="1">Calculations!$F$12</f>
        <v>$9,600 Services - Target Hit!</v>
      </c>
      <c r="R17" s="60"/>
      <c r="S17" s="60"/>
      <c r="T17" s="60"/>
      <c r="U17" s="60"/>
      <c r="V17" s="60"/>
      <c r="W17" s="60"/>
    </row>
    <row r="18" spans="2:23" ht="14.4" customHeight="1">
      <c r="B18" s="66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  <row r="19" spans="2:23" ht="14.4" customHeight="1"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</row>
    <row r="20" spans="2:23" ht="14.4" customHeight="1"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</row>
    <row r="21" spans="2:23" ht="14.4" customHeight="1"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</row>
    <row r="22" spans="2:23" ht="8.4" customHeight="1"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</row>
    <row r="23" spans="2:23" ht="14.4" customHeight="1"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68" t="str">
        <f ca="1">Calculations!$F$15</f>
        <v>Target is $100</v>
      </c>
      <c r="S23" s="60"/>
      <c r="T23" s="67"/>
      <c r="U23" s="67"/>
      <c r="V23" s="67"/>
    </row>
    <row r="24" spans="2:23" ht="14.4" customHeight="1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60"/>
      <c r="S24" s="60"/>
      <c r="T24" s="60"/>
      <c r="U24" s="60"/>
      <c r="V24" s="60"/>
      <c r="W24" s="60"/>
    </row>
    <row r="25" spans="2:23" ht="14.4" customHeight="1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</row>
    <row r="26" spans="2:23" ht="21" customHeight="1">
      <c r="B26" s="60"/>
      <c r="C26" s="69"/>
      <c r="D26" s="69"/>
      <c r="E26" s="69"/>
      <c r="F26" s="69"/>
      <c r="G26" s="69"/>
      <c r="H26" s="69"/>
      <c r="I26" s="60"/>
      <c r="J26" s="60"/>
      <c r="K26" s="64" t="s">
        <v>118</v>
      </c>
      <c r="L26" s="58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</row>
    <row r="27" spans="2:23" ht="14.4" customHeight="1">
      <c r="B27" s="60"/>
      <c r="C27" s="70"/>
      <c r="D27" s="70"/>
      <c r="E27" s="71" t="s">
        <v>119</v>
      </c>
      <c r="F27" s="70"/>
      <c r="G27" s="70"/>
      <c r="H27" s="70"/>
      <c r="I27" s="60"/>
      <c r="J27" s="72"/>
      <c r="K27" s="60"/>
      <c r="L27" s="60"/>
      <c r="M27" s="60"/>
      <c r="N27" s="73" t="s">
        <v>120</v>
      </c>
      <c r="O27" s="60"/>
      <c r="P27" s="60"/>
      <c r="Q27" s="60"/>
      <c r="R27" s="60"/>
      <c r="S27" s="60"/>
      <c r="T27" s="60"/>
      <c r="U27" s="60"/>
      <c r="V27" s="60"/>
      <c r="W27" s="60"/>
    </row>
    <row r="28" spans="2:23" ht="14.4" customHeight="1">
      <c r="B28" s="60"/>
      <c r="C28" s="74" t="str">
        <f>'Data-New Accounts'!B1</f>
        <v>Account Name</v>
      </c>
      <c r="D28" s="75"/>
      <c r="E28" s="75"/>
      <c r="F28" s="75"/>
      <c r="G28" s="76" t="str">
        <f>'Data-New Accounts'!C1</f>
        <v>Seats</v>
      </c>
      <c r="H28" s="77" t="s">
        <v>0</v>
      </c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</row>
    <row r="29" spans="2:23" ht="14.4" customHeight="1">
      <c r="B29" s="60"/>
      <c r="C29" s="78" t="str">
        <f>IF(INDEX('Pivot Tables'!A2:A1000,Calculations!$N$2)=0,"",INDEX('Pivot Tables'!A2:A1000,Calculations!$N$2))</f>
        <v>Cyberdyne Systems Corp</v>
      </c>
      <c r="D29" s="79"/>
      <c r="E29" s="79"/>
      <c r="F29" s="80"/>
      <c r="G29" s="81">
        <f>IF(C29="","",INDEX('Pivot Tables'!C2:C1000,Calculations!$N$2))</f>
        <v>5</v>
      </c>
      <c r="H29" s="82" t="str">
        <f>IF(C29="","",INDEX('Pivot Tables'!B2:B1000,Calculations!$N$2))</f>
        <v>17-Jun</v>
      </c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 spans="2:23" ht="14.4" customHeight="1">
      <c r="B30" s="60"/>
      <c r="C30" s="78" t="str">
        <f>IF(INDEX('Pivot Tables'!A3:A1001,Calculations!$N$2)=0,"",INDEX('Pivot Tables'!A3:A1001,Calculations!$N$2))</f>
        <v>Delos Inc</v>
      </c>
      <c r="D30" s="79"/>
      <c r="E30" s="79"/>
      <c r="F30" s="80"/>
      <c r="G30" s="81">
        <f>IF(C30="","",INDEX('Pivot Tables'!C3:C1001,Calculations!$N$2))</f>
        <v>23</v>
      </c>
      <c r="H30" s="82" t="str">
        <f>IF(C30="","",INDEX('Pivot Tables'!B3:B1001,Calculations!$N$2))</f>
        <v>18-Jun</v>
      </c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pans="2:23" ht="14.4" customHeight="1">
      <c r="B31" s="60"/>
      <c r="C31" s="78" t="str">
        <f>IF(INDEX('Pivot Tables'!A4:A1002,Calculations!$N$2)=0,"",INDEX('Pivot Tables'!A4:A1002,Calculations!$N$2))</f>
        <v>Duke &amp; Duke</v>
      </c>
      <c r="D31" s="79"/>
      <c r="E31" s="79"/>
      <c r="F31" s="80"/>
      <c r="G31" s="81">
        <f>IF(C31="","",INDEX('Pivot Tables'!C4:C1002,Calculations!$N$2))</f>
        <v>5</v>
      </c>
      <c r="H31" s="82" t="str">
        <f>IF(C31="","",INDEX('Pivot Tables'!B4:B1002,Calculations!$N$2))</f>
        <v>19-Jun</v>
      </c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pans="2:23" ht="14.4" customHeight="1">
      <c r="B32" s="60"/>
      <c r="C32" s="78" t="str">
        <f>IF(INDEX('Pivot Tables'!A5:A1003,Calculations!$N$2)=0,"",INDEX('Pivot Tables'!A5:A1003,Calculations!$N$2))</f>
        <v>Dunder Mifflin Inc</v>
      </c>
      <c r="D32" s="79"/>
      <c r="E32" s="79"/>
      <c r="F32" s="80"/>
      <c r="G32" s="81">
        <f>IF(C32="","",INDEX('Pivot Tables'!C5:C1003,Calculations!$N$2))</f>
        <v>6</v>
      </c>
      <c r="H32" s="82" t="str">
        <f>IF(C32="","",INDEX('Pivot Tables'!B5:B1003,Calculations!$N$2))</f>
        <v>20-Jun</v>
      </c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pans="2:23" ht="14.4" customHeight="1">
      <c r="B33" s="60"/>
      <c r="C33" s="78" t="str">
        <f>IF(INDEX('Pivot Tables'!A6:A1004,Calculations!$N$2)=0,"",INDEX('Pivot Tables'!A6:A1004,Calculations!$N$2))</f>
        <v>E Corp</v>
      </c>
      <c r="D33" s="79"/>
      <c r="E33" s="79"/>
      <c r="F33" s="80"/>
      <c r="G33" s="81">
        <f>IF(C33="","",INDEX('Pivot Tables'!C6:C1004,Calculations!$N$2))</f>
        <v>12</v>
      </c>
      <c r="H33" s="82" t="str">
        <f>IF(C33="","",INDEX('Pivot Tables'!B6:B1004,Calculations!$N$2))</f>
        <v>21-Jun</v>
      </c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pans="2:23" ht="14.4" customHeight="1">
      <c r="B34" s="57"/>
      <c r="C34" s="78" t="str">
        <f>IF(INDEX('Pivot Tables'!A7:A1005,Calculations!$N$2)=0,"",INDEX('Pivot Tables'!A7:A1005,Calculations!$N$2))</f>
        <v>NERV</v>
      </c>
      <c r="D34" s="79"/>
      <c r="E34" s="79"/>
      <c r="F34" s="80"/>
      <c r="G34" s="81">
        <f>IF(C34="","",INDEX('Pivot Tables'!C7:C1005,Calculations!$N$2))</f>
        <v>5</v>
      </c>
      <c r="H34" s="82" t="str">
        <f>IF(C34="","",INDEX('Pivot Tables'!B7:B1005,Calculations!$N$2))</f>
        <v>17-Jun</v>
      </c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</row>
    <row r="35" spans="2:23" ht="14.4" customHeight="1">
      <c r="B35" s="57"/>
      <c r="C35" s="78" t="str">
        <f>IF(INDEX('Pivot Tables'!A8:A1006,Calculations!$N$2)=0,"",INDEX('Pivot Tables'!A8:A1006,Calculations!$N$2))</f>
        <v>Oceanic Airlines</v>
      </c>
      <c r="D35" s="79"/>
      <c r="E35" s="79"/>
      <c r="F35" s="80"/>
      <c r="G35" s="81">
        <f>IF(C35="","",INDEX('Pivot Tables'!C8:C1006,Calculations!$N$2))</f>
        <v>8</v>
      </c>
      <c r="H35" s="82" t="str">
        <f>IF(C35="","",INDEX('Pivot Tables'!B8:B1006,Calculations!$N$2))</f>
        <v>18-Jun</v>
      </c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</row>
    <row r="36" spans="2:23" ht="14.4" customHeight="1">
      <c r="B36" s="60"/>
      <c r="C36" s="78" t="str">
        <f>IF(INDEX('Pivot Tables'!A9:A1007,Calculations!$N$2)=0,"",INDEX('Pivot Tables'!A9:A1007,Calculations!$N$2))</f>
        <v>Omni Consumer Products</v>
      </c>
      <c r="D36" s="79"/>
      <c r="E36" s="79"/>
      <c r="F36" s="80"/>
      <c r="G36" s="81">
        <f>IF(C36="","",INDEX('Pivot Tables'!C9:C1007,Calculations!$N$2))</f>
        <v>6</v>
      </c>
      <c r="H36" s="82" t="str">
        <f>IF(C36="","",INDEX('Pivot Tables'!B9:B1007,Calculations!$N$2))</f>
        <v>19-Jun</v>
      </c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pans="2:23" ht="14.4" customHeight="1">
      <c r="B37" s="60"/>
      <c r="C37" s="78" t="str">
        <f>IF(INDEX('Pivot Tables'!A10:A1008,Calculations!$N$2)=0,"",INDEX('Pivot Tables'!A10:A1008,Calculations!$N$2))</f>
        <v>Oscorp</v>
      </c>
      <c r="D37" s="79"/>
      <c r="E37" s="79"/>
      <c r="F37" s="80"/>
      <c r="G37" s="81">
        <f>IF(C37="","",INDEX('Pivot Tables'!C10:C1008,Calculations!$N$2))</f>
        <v>2</v>
      </c>
      <c r="H37" s="82" t="str">
        <f>IF(C37="","",INDEX('Pivot Tables'!B10:B1008,Calculations!$N$2))</f>
        <v>20-Jun</v>
      </c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pans="2:23" ht="14.4" customHeight="1">
      <c r="B38" s="60"/>
      <c r="C38" s="83" t="str">
        <f>IF(INDEX('Pivot Tables'!A11:A1009,Calculations!$N$2)=0,"",INDEX('Pivot Tables'!A11:A1009,Calculations!$N$2))</f>
        <v>Paper Street Soap Company</v>
      </c>
      <c r="D38" s="84"/>
      <c r="E38" s="84"/>
      <c r="F38" s="85"/>
      <c r="G38" s="86">
        <f>IF(C38="","",INDEX('Pivot Tables'!C11:C1009,Calculations!$N$2))</f>
        <v>3</v>
      </c>
      <c r="H38" s="87" t="str">
        <f>IF(C38="","",INDEX('Pivot Tables'!B11:B1009,Calculations!$N$2))</f>
        <v>21-Jun</v>
      </c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pans="2:23" ht="14.4" customHeight="1">
      <c r="B39" s="60"/>
      <c r="C39" s="88" t="str">
        <f>COUNTA('Pivot Tables'!A:A)-1 &amp; " New Accounts"</f>
        <v>20 New Accounts</v>
      </c>
      <c r="D39" s="89"/>
      <c r="E39" s="89"/>
      <c r="F39" s="89"/>
      <c r="G39" s="88" t="str">
        <f>SUM('Pivot Tables'!C:C) &amp; " Seats"</f>
        <v>122 Seats</v>
      </c>
      <c r="H39" s="57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pans="2:23" ht="14.4" customHeight="1">
      <c r="B40" s="60"/>
      <c r="C40" s="57"/>
      <c r="D40" s="57"/>
      <c r="E40" s="67" t="str">
        <f>Calculations!N6</f>
        <v>Page 1 of 2</v>
      </c>
      <c r="F40" s="57"/>
      <c r="G40" s="57"/>
      <c r="H40" s="57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pans="2:23" ht="14.4" customHeight="1">
      <c r="B41" s="60"/>
      <c r="C41" s="57"/>
      <c r="D41" s="57"/>
      <c r="E41" s="57"/>
      <c r="F41" s="57"/>
      <c r="G41" s="57"/>
      <c r="H41" s="57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  <row r="42" spans="2:23" ht="14.4" customHeight="1"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</row>
    <row r="43" spans="2:23" ht="21" customHeight="1">
      <c r="B43" s="57"/>
      <c r="C43" s="57"/>
      <c r="D43" s="57"/>
      <c r="E43" s="57"/>
      <c r="F43" s="57"/>
      <c r="G43" s="58"/>
      <c r="H43" s="57"/>
      <c r="I43" s="57"/>
      <c r="J43" s="57"/>
      <c r="K43" s="64" t="s">
        <v>121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2:23" ht="15.6" customHeight="1">
      <c r="B44" s="57"/>
      <c r="C44" s="92" t="str">
        <f>'Data-MRR by Region'!B1</f>
        <v>Region</v>
      </c>
      <c r="D44" s="58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71"/>
      <c r="Q44" s="57"/>
      <c r="R44" s="57"/>
      <c r="S44" s="57"/>
      <c r="T44" s="57"/>
      <c r="U44" s="57"/>
      <c r="V44" s="57"/>
      <c r="W44" s="57"/>
    </row>
    <row r="45" spans="2:23" ht="14.4" customHeight="1"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</row>
    <row r="46" spans="2:23" ht="14.4" customHeight="1"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</row>
    <row r="47" spans="2:23" ht="14.4" customHeight="1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2:23" ht="14.4" customHeight="1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</row>
    <row r="49" spans="2:23" ht="14.4" customHeight="1">
      <c r="B49" s="60"/>
      <c r="C49" s="58"/>
      <c r="D49" s="58"/>
      <c r="E49" s="58"/>
      <c r="F49" s="58"/>
      <c r="G49" s="58"/>
      <c r="H49" s="9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</row>
    <row r="50" spans="2:23" ht="14.4" customHeight="1">
      <c r="B50" s="60"/>
      <c r="C50" s="91"/>
      <c r="D50" s="91"/>
      <c r="E50" s="58"/>
      <c r="F50" s="91"/>
      <c r="G50" s="91"/>
      <c r="H50" s="91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</row>
    <row r="51" spans="2:23" ht="14.4" customHeight="1">
      <c r="B51" s="60"/>
      <c r="C51" s="91"/>
      <c r="D51" s="91"/>
      <c r="E51" s="58"/>
      <c r="F51" s="58"/>
      <c r="G51" s="91"/>
      <c r="H51" s="91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</row>
    <row r="52" spans="2:23" ht="14.4" customHeight="1">
      <c r="B52" s="60"/>
      <c r="C52" s="91"/>
      <c r="D52" s="91"/>
      <c r="E52" s="91"/>
      <c r="F52" s="91"/>
      <c r="G52" s="91"/>
      <c r="H52" s="91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</row>
    <row r="53" spans="2:23" ht="14.4" customHeight="1"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</row>
    <row r="54" spans="2:23" ht="6.6" customHeight="1"/>
  </sheetData>
  <sheetProtection sheet="1" objects="1" scenarios="1" selectLockedCells="1" selectUnlockedCells="1"/>
  <mergeCells count="3">
    <mergeCell ref="C12:E12"/>
    <mergeCell ref="C13:E13"/>
    <mergeCell ref="B15:C16"/>
  </mergeCells>
  <pageMargins left="0.25" right="0.25" top="0.25" bottom="0.25" header="0.1" footer="0.1"/>
  <pageSetup scale="72" orientation="landscape" r:id="rId1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FA05FDE8-0FBD-4920-8763-72240D0218F9}">
            <x14:iconSet iconSet="3Triangles" showValue="0">
              <x14:cfvo type="percent">
                <xm:f>0</xm:f>
              </x14:cfvo>
              <x14:cfvo type="num">
                <xm:f>$F$13</xm:f>
              </x14:cfvo>
              <x14:cfvo type="num" gte="0">
                <xm:f>$F$13</xm:f>
              </x14:cfvo>
            </x14:iconSet>
          </x14:cfRule>
          <xm:sqref>G12</xm:sqref>
        </x14:conditionalFormatting>
        <x14:conditionalFormatting xmlns:xm="http://schemas.microsoft.com/office/excel/2006/main">
          <x14:cfRule type="iconSet" priority="5" id="{3E221260-FF58-4816-9417-8CC0D68ECCC8}">
            <x14:iconSet iconSet="3Triangles" showValue="0">
              <x14:cfvo type="percent">
                <xm:f>0</xm:f>
              </x14:cfvo>
              <x14:cfvo type="num">
                <xm:f>$I$13</xm:f>
              </x14:cfvo>
              <x14:cfvo type="num" gte="0">
                <xm:f>$I$13</xm:f>
              </x14:cfvo>
            </x14:iconSet>
          </x14:cfRule>
          <xm:sqref>I12</xm:sqref>
        </x14:conditionalFormatting>
        <x14:conditionalFormatting xmlns:xm="http://schemas.microsoft.com/office/excel/2006/main">
          <x14:cfRule type="iconSet" priority="4" id="{06A1FAF9-2DEF-4DE4-8E9F-7CCD6CCBEF26}">
            <x14:iconSet iconSet="3Triangles" showValue="0">
              <x14:cfvo type="percent">
                <xm:f>0</xm:f>
              </x14:cfvo>
              <x14:cfvo type="num">
                <xm:f>$K$13</xm:f>
              </x14:cfvo>
              <x14:cfvo type="num" gte="0">
                <xm:f>$K$13</xm:f>
              </x14:cfvo>
            </x14:iconSet>
          </x14:cfRule>
          <xm:sqref>K12</xm:sqref>
        </x14:conditionalFormatting>
        <x14:conditionalFormatting xmlns:xm="http://schemas.microsoft.com/office/excel/2006/main">
          <x14:cfRule type="iconSet" priority="3" id="{C669F627-83DF-4E3C-90AA-AE2D75D924C4}">
            <x14:iconSet iconSet="3Triangles" showValue="0">
              <x14:cfvo type="percent">
                <xm:f>0</xm:f>
              </x14:cfvo>
              <x14:cfvo type="num">
                <xm:f>$M$13</xm:f>
              </x14:cfvo>
              <x14:cfvo type="num" gte="0">
                <xm:f>$M$13</xm:f>
              </x14:cfvo>
            </x14:iconSet>
          </x14:cfRule>
          <xm:sqref>M12</xm:sqref>
        </x14:conditionalFormatting>
        <x14:conditionalFormatting xmlns:xm="http://schemas.microsoft.com/office/excel/2006/main">
          <x14:cfRule type="iconSet" priority="2" id="{82278321-B894-43AB-A694-DC7FA860385B}">
            <x14:iconSet iconSet="3Triangles" showValue="0">
              <x14:cfvo type="percent">
                <xm:f>0</xm:f>
              </x14:cfvo>
              <x14:cfvo type="num">
                <xm:f>$O$13</xm:f>
              </x14:cfvo>
              <x14:cfvo type="num" gte="0">
                <xm:f>$O$13</xm:f>
              </x14:cfvo>
            </x14:iconSet>
          </x14:cfRule>
          <xm:sqref>O12</xm:sqref>
        </x14:conditionalFormatting>
        <x14:conditionalFormatting xmlns:xm="http://schemas.microsoft.com/office/excel/2006/main">
          <x14:cfRule type="iconSet" priority="1" id="{29E030B5-B6AA-404E-919D-A5D963D49695}">
            <x14:iconSet iconSet="3Triangles" showValue="0">
              <x14:cfvo type="percent">
                <xm:f>0</xm:f>
              </x14:cfvo>
              <x14:cfvo type="num">
                <xm:f>$Q$13</xm:f>
              </x14:cfvo>
              <x14:cfvo type="num" gte="0">
                <xm:f>$Q$13</xm:f>
              </x14:cfvo>
            </x14:iconSet>
          </x14:cfRule>
          <xm:sqref>Q12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4147B-C860-4663-8AC2-7112E622B6E2}">
  <dimension ref="A1:T174"/>
  <sheetViews>
    <sheetView showGridLines="0" zoomScaleNormal="100" workbookViewId="0">
      <selection activeCell="A35" sqref="A35"/>
    </sheetView>
  </sheetViews>
  <sheetFormatPr defaultRowHeight="14.4"/>
  <sheetData>
    <row r="1" spans="1:20">
      <c r="A1" s="112"/>
    </row>
    <row r="2" spans="1:20" ht="14.4" customHeight="1">
      <c r="A2" s="112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20" ht="14.4" customHeight="1">
      <c r="A3" s="112"/>
      <c r="G3" s="101"/>
      <c r="H3" s="101"/>
      <c r="I3" s="101"/>
      <c r="J3" s="101"/>
      <c r="K3" s="101"/>
      <c r="L3" s="101"/>
      <c r="M3" s="101"/>
      <c r="N3" s="101"/>
      <c r="O3" s="101"/>
      <c r="P3" s="101"/>
    </row>
    <row r="4" spans="1:20" ht="14.4" customHeight="1">
      <c r="A4" s="112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20" ht="14.4" customHeight="1">
      <c r="A5" s="112"/>
      <c r="G5" s="101"/>
      <c r="H5" s="101"/>
      <c r="I5" s="101"/>
      <c r="J5" s="101"/>
      <c r="K5" s="101"/>
      <c r="L5" s="101"/>
      <c r="M5" s="101"/>
      <c r="N5" s="101"/>
      <c r="O5" s="101"/>
      <c r="P5" s="101"/>
    </row>
    <row r="6" spans="1:20" ht="14.4" customHeight="1">
      <c r="A6" s="112"/>
      <c r="G6" s="101"/>
      <c r="H6" s="101"/>
      <c r="I6" s="101"/>
      <c r="J6" s="101"/>
      <c r="K6" s="101"/>
      <c r="L6" s="101"/>
      <c r="M6" s="101"/>
      <c r="N6" s="101"/>
      <c r="O6" s="101"/>
      <c r="P6" s="101"/>
    </row>
    <row r="7" spans="1:20" ht="14.4" customHeight="1">
      <c r="A7" s="112"/>
      <c r="G7" s="101"/>
      <c r="H7" s="101"/>
      <c r="I7" s="101"/>
      <c r="J7" s="101"/>
      <c r="K7" s="101"/>
      <c r="L7" s="101"/>
      <c r="M7" s="101"/>
      <c r="N7" s="101"/>
      <c r="O7" s="101"/>
      <c r="P7" s="101"/>
    </row>
    <row r="8" spans="1:20" ht="18">
      <c r="A8" s="112"/>
      <c r="B8" s="93"/>
    </row>
    <row r="9" spans="1:20" ht="17.399999999999999">
      <c r="A9" s="112"/>
      <c r="B9" s="98"/>
      <c r="C9" s="94"/>
      <c r="D9" s="94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</row>
    <row r="10" spans="1:20" ht="17.399999999999999" customHeight="1">
      <c r="A10" s="11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</row>
    <row r="11" spans="1:20" ht="17.399999999999999" customHeight="1">
      <c r="A11" s="11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</row>
    <row r="12" spans="1:20" ht="17.399999999999999" customHeight="1">
      <c r="A12" s="112"/>
      <c r="B12" s="122" t="s">
        <v>124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16"/>
      <c r="T12" s="102"/>
    </row>
    <row r="13" spans="1:20" ht="17.399999999999999" customHeight="1">
      <c r="A13" s="11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16"/>
      <c r="T13" s="102"/>
    </row>
    <row r="14" spans="1:20" ht="17.399999999999999" customHeight="1">
      <c r="A14" s="112"/>
      <c r="B14" s="102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02"/>
    </row>
    <row r="15" spans="1:20" ht="17.399999999999999" customHeight="1">
      <c r="A15" s="11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</row>
    <row r="16" spans="1:20" ht="17.399999999999999" customHeight="1">
      <c r="A16" s="11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</row>
    <row r="17" spans="1:20" ht="17.399999999999999" customHeight="1">
      <c r="A17" s="11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</row>
    <row r="18" spans="1:20" ht="17.399999999999999" customHeight="1">
      <c r="A18" s="11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</row>
    <row r="19" spans="1:20" ht="17.399999999999999">
      <c r="A19" s="112"/>
      <c r="B19" s="98"/>
      <c r="C19" s="94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</row>
    <row r="20" spans="1:20" ht="17.399999999999999">
      <c r="A20" s="112"/>
      <c r="B20" s="99"/>
      <c r="C20" s="94"/>
      <c r="D20" s="94"/>
      <c r="E20" s="95"/>
      <c r="F20" s="95"/>
      <c r="G20" s="95"/>
      <c r="H20" s="95"/>
      <c r="I20" s="95"/>
      <c r="J20" s="118"/>
      <c r="K20" s="95"/>
      <c r="L20" s="95"/>
      <c r="M20" s="95"/>
      <c r="N20" s="95"/>
      <c r="O20" s="95"/>
      <c r="P20" s="95"/>
      <c r="Q20" s="95"/>
      <c r="R20" s="95"/>
      <c r="S20" s="95"/>
    </row>
    <row r="21" spans="1:20" ht="17.399999999999999">
      <c r="A21" s="112"/>
      <c r="B21" s="99"/>
      <c r="C21" s="94"/>
      <c r="D21" s="94"/>
      <c r="E21" s="95"/>
      <c r="F21" s="95"/>
      <c r="G21" s="95"/>
      <c r="H21" s="95"/>
      <c r="J21" s="117" t="s">
        <v>131</v>
      </c>
      <c r="K21" s="95"/>
      <c r="L21" s="95"/>
      <c r="M21" s="95"/>
      <c r="N21" s="95"/>
      <c r="O21" s="95"/>
      <c r="P21" s="95"/>
      <c r="Q21" s="95"/>
      <c r="R21" s="95"/>
      <c r="S21" s="95"/>
    </row>
    <row r="22" spans="1:20" ht="17.399999999999999">
      <c r="A22" s="112"/>
      <c r="B22" s="100"/>
      <c r="C22" s="94"/>
      <c r="D22" s="94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</row>
    <row r="23" spans="1:20">
      <c r="A23" s="112"/>
      <c r="B23" s="94"/>
      <c r="C23" s="94"/>
      <c r="D23" s="94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</row>
    <row r="24" spans="1:20">
      <c r="A24" s="112"/>
      <c r="B24" s="94"/>
      <c r="C24" s="94"/>
      <c r="D24" s="94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</row>
    <row r="25" spans="1:20">
      <c r="A25" s="112"/>
      <c r="B25" s="94"/>
      <c r="C25" s="94"/>
      <c r="D25" s="94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</row>
    <row r="26" spans="1:20">
      <c r="A26" s="112"/>
      <c r="B26" s="17"/>
      <c r="C26" s="17"/>
      <c r="D26" s="17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</row>
    <row r="27" spans="1:20">
      <c r="A27" s="112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</row>
    <row r="28" spans="1:20">
      <c r="A28" s="112"/>
    </row>
    <row r="29" spans="1:20">
      <c r="A29" s="112"/>
    </row>
    <row r="30" spans="1:20">
      <c r="A30" s="112"/>
    </row>
    <row r="31" spans="1:20">
      <c r="A31" s="112"/>
    </row>
    <row r="32" spans="1:20">
      <c r="A32" s="112"/>
    </row>
    <row r="33" spans="1:19">
      <c r="A33" s="112"/>
    </row>
    <row r="34" spans="1:19" ht="14.4" customHeight="1">
      <c r="A34" s="112"/>
      <c r="B34" s="122" t="s">
        <v>128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96"/>
    </row>
    <row r="35" spans="1:19">
      <c r="A35" s="11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96"/>
    </row>
    <row r="36" spans="1:19">
      <c r="A36" s="112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6"/>
    </row>
    <row r="37" spans="1:19">
      <c r="A37" s="112"/>
      <c r="B37" s="111"/>
      <c r="C37" s="111"/>
      <c r="D37" s="111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6"/>
    </row>
    <row r="38" spans="1:19">
      <c r="A38" s="112"/>
      <c r="B38" s="111"/>
      <c r="C38" s="111"/>
      <c r="D38" s="111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6"/>
    </row>
    <row r="39" spans="1:19">
      <c r="A39" s="112"/>
      <c r="B39" s="111"/>
      <c r="C39" s="111"/>
      <c r="D39" s="111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6"/>
    </row>
    <row r="40" spans="1:19">
      <c r="A40" s="112"/>
      <c r="B40" s="111"/>
      <c r="C40" s="111"/>
      <c r="D40" s="111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6"/>
    </row>
    <row r="41" spans="1:19">
      <c r="A41" s="112"/>
      <c r="B41" s="111"/>
      <c r="C41" s="111"/>
      <c r="D41" s="111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6"/>
    </row>
    <row r="42" spans="1:19">
      <c r="A42" s="112"/>
      <c r="B42" s="111"/>
      <c r="C42" s="111"/>
      <c r="D42" s="111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6"/>
    </row>
    <row r="43" spans="1:19">
      <c r="A43" s="112"/>
      <c r="B43" s="111"/>
      <c r="C43" s="111"/>
      <c r="D43" s="111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6"/>
    </row>
    <row r="44" spans="1:19">
      <c r="A44" s="112"/>
      <c r="B44" s="111"/>
      <c r="C44" s="111"/>
      <c r="D44" s="111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6"/>
    </row>
    <row r="45" spans="1:19">
      <c r="A45" s="112"/>
      <c r="B45" s="111"/>
      <c r="C45" s="111"/>
      <c r="D45" s="111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6"/>
    </row>
    <row r="46" spans="1:19">
      <c r="A46" s="112"/>
      <c r="B46" s="111"/>
      <c r="C46" s="111"/>
      <c r="D46" s="111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6"/>
    </row>
    <row r="47" spans="1:19">
      <c r="A47" s="112"/>
      <c r="B47" s="111"/>
      <c r="C47" s="111"/>
      <c r="D47" s="111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6"/>
    </row>
    <row r="48" spans="1:19">
      <c r="A48" s="112"/>
    </row>
    <row r="49" spans="1:18">
      <c r="A49" s="112"/>
    </row>
    <row r="50" spans="1:18">
      <c r="A50" s="112"/>
    </row>
    <row r="51" spans="1:18">
      <c r="A51" s="112"/>
    </row>
    <row r="52" spans="1:18">
      <c r="A52" s="112"/>
    </row>
    <row r="53" spans="1:18">
      <c r="A53" s="112"/>
    </row>
    <row r="54" spans="1:18">
      <c r="A54" s="112"/>
    </row>
    <row r="55" spans="1:18">
      <c r="A55" s="112"/>
    </row>
    <row r="56" spans="1:18">
      <c r="A56" s="112"/>
    </row>
    <row r="57" spans="1:18">
      <c r="A57" s="112"/>
    </row>
    <row r="58" spans="1:18">
      <c r="A58" s="112"/>
    </row>
    <row r="59" spans="1:18">
      <c r="A59" s="112"/>
    </row>
    <row r="60" spans="1:18">
      <c r="A60" s="112"/>
    </row>
    <row r="61" spans="1:18">
      <c r="A61" s="112"/>
    </row>
    <row r="62" spans="1:18">
      <c r="A62" s="112"/>
    </row>
    <row r="63" spans="1:18">
      <c r="A63" s="112"/>
    </row>
    <row r="64" spans="1:18">
      <c r="A64" s="112"/>
      <c r="B64" s="122" t="s">
        <v>129</v>
      </c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</row>
    <row r="65" spans="1:18">
      <c r="A65" s="112"/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</row>
    <row r="66" spans="1:18">
      <c r="A66" s="112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</row>
    <row r="67" spans="1:18">
      <c r="A67" s="112"/>
      <c r="B67" s="111"/>
      <c r="C67" s="111"/>
      <c r="D67" s="111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</row>
    <row r="68" spans="1:18">
      <c r="A68" s="112"/>
      <c r="B68" s="111"/>
      <c r="C68" s="111"/>
      <c r="D68" s="111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</row>
    <row r="69" spans="1:18">
      <c r="A69" s="112"/>
      <c r="B69" s="111"/>
      <c r="C69" s="111"/>
      <c r="D69" s="111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</row>
    <row r="70" spans="1:18">
      <c r="A70" s="112"/>
      <c r="B70" s="111"/>
      <c r="C70" s="111"/>
      <c r="D70" s="111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</row>
    <row r="71" spans="1:18">
      <c r="A71" s="112"/>
      <c r="B71" s="111"/>
      <c r="C71" s="111"/>
      <c r="D71" s="111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</row>
    <row r="72" spans="1:18">
      <c r="A72" s="112"/>
      <c r="B72" s="111"/>
      <c r="C72" s="111"/>
      <c r="D72" s="111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</row>
    <row r="73" spans="1:18">
      <c r="A73" s="112"/>
      <c r="B73" s="111"/>
      <c r="C73" s="111"/>
      <c r="D73" s="111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</row>
    <row r="74" spans="1:18">
      <c r="A74" s="112"/>
      <c r="B74" s="111"/>
      <c r="C74" s="111"/>
      <c r="D74" s="111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</row>
    <row r="75" spans="1:18">
      <c r="A75" s="112"/>
      <c r="B75" s="111"/>
      <c r="C75" s="111"/>
      <c r="D75" s="111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</row>
    <row r="76" spans="1:18">
      <c r="A76" s="112"/>
      <c r="B76" s="111"/>
      <c r="C76" s="111"/>
      <c r="D76" s="111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</row>
    <row r="77" spans="1:18">
      <c r="A77" s="112"/>
      <c r="B77" s="111"/>
      <c r="C77" s="111"/>
      <c r="D77" s="111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</row>
    <row r="78" spans="1:18">
      <c r="A78" s="112"/>
    </row>
    <row r="79" spans="1:18">
      <c r="A79" s="112"/>
    </row>
    <row r="80" spans="1:18">
      <c r="A80" s="112"/>
    </row>
    <row r="81" spans="1:18">
      <c r="A81" s="112"/>
    </row>
    <row r="82" spans="1:18">
      <c r="A82" s="112"/>
    </row>
    <row r="83" spans="1:18">
      <c r="A83" s="112"/>
    </row>
    <row r="84" spans="1:18">
      <c r="A84" s="112"/>
    </row>
    <row r="85" spans="1:18">
      <c r="A85" s="112"/>
    </row>
    <row r="86" spans="1:18">
      <c r="A86" s="112"/>
    </row>
    <row r="87" spans="1:18">
      <c r="A87" s="112"/>
    </row>
    <row r="88" spans="1:18">
      <c r="A88" s="112"/>
    </row>
    <row r="89" spans="1:18">
      <c r="A89" s="112"/>
    </row>
    <row r="90" spans="1:18">
      <c r="A90" s="112"/>
    </row>
    <row r="91" spans="1:18">
      <c r="A91" s="112"/>
    </row>
    <row r="92" spans="1:18">
      <c r="A92" s="112"/>
    </row>
    <row r="93" spans="1:18">
      <c r="A93" s="112"/>
    </row>
    <row r="94" spans="1:18">
      <c r="A94" s="112"/>
      <c r="B94" s="122" t="s">
        <v>125</v>
      </c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</row>
    <row r="95" spans="1:18">
      <c r="A95" s="112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</row>
    <row r="96" spans="1:18">
      <c r="A96" s="112"/>
    </row>
    <row r="97" spans="1:1">
      <c r="A97" s="112"/>
    </row>
    <row r="98" spans="1:1">
      <c r="A98" s="112"/>
    </row>
    <row r="99" spans="1:1">
      <c r="A99" s="112"/>
    </row>
    <row r="100" spans="1:1">
      <c r="A100" s="112"/>
    </row>
    <row r="101" spans="1:1">
      <c r="A101" s="112"/>
    </row>
    <row r="102" spans="1:1">
      <c r="A102" s="112"/>
    </row>
    <row r="103" spans="1:1">
      <c r="A103" s="112"/>
    </row>
    <row r="104" spans="1:1">
      <c r="A104" s="112"/>
    </row>
    <row r="105" spans="1:1">
      <c r="A105" s="112"/>
    </row>
    <row r="106" spans="1:1">
      <c r="A106" s="112"/>
    </row>
    <row r="107" spans="1:1">
      <c r="A107" s="112"/>
    </row>
    <row r="108" spans="1:1">
      <c r="A108" s="112"/>
    </row>
    <row r="109" spans="1:1">
      <c r="A109" s="112"/>
    </row>
    <row r="110" spans="1:1">
      <c r="A110" s="112"/>
    </row>
    <row r="111" spans="1:1">
      <c r="A111" s="112"/>
    </row>
    <row r="112" spans="1:1">
      <c r="A112" s="112"/>
    </row>
    <row r="113" spans="1:19">
      <c r="A113" s="112"/>
    </row>
    <row r="114" spans="1:19">
      <c r="A114" s="112"/>
    </row>
    <row r="115" spans="1:19">
      <c r="A115" s="112"/>
    </row>
    <row r="116" spans="1:19">
      <c r="A116" s="112"/>
    </row>
    <row r="117" spans="1:19">
      <c r="A117" s="112"/>
    </row>
    <row r="118" spans="1:19">
      <c r="A118" s="112"/>
    </row>
    <row r="119" spans="1:19">
      <c r="A119" s="112"/>
    </row>
    <row r="120" spans="1:19">
      <c r="A120" s="112"/>
    </row>
    <row r="121" spans="1:19">
      <c r="A121" s="112"/>
    </row>
    <row r="122" spans="1:19">
      <c r="A122" s="112"/>
    </row>
    <row r="123" spans="1:19">
      <c r="A123" s="112"/>
    </row>
    <row r="124" spans="1:19">
      <c r="A124" s="112"/>
      <c r="C124" s="122" t="s">
        <v>126</v>
      </c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</row>
    <row r="125" spans="1:19">
      <c r="A125" s="112"/>
      <c r="C125" s="122"/>
      <c r="D125" s="122"/>
      <c r="E125" s="122"/>
      <c r="F125" s="122"/>
      <c r="G125" s="122"/>
      <c r="H125" s="122"/>
      <c r="I125" s="122"/>
      <c r="J125" s="122"/>
      <c r="K125" s="122"/>
      <c r="L125" s="122"/>
      <c r="M125" s="122"/>
      <c r="N125" s="122"/>
      <c r="O125" s="122"/>
      <c r="P125" s="122"/>
      <c r="Q125" s="122"/>
      <c r="R125" s="122"/>
      <c r="S125" s="122"/>
    </row>
    <row r="126" spans="1:19">
      <c r="A126" s="112"/>
    </row>
    <row r="127" spans="1:19">
      <c r="A127" s="112"/>
    </row>
    <row r="128" spans="1:19">
      <c r="A128" s="112"/>
    </row>
    <row r="129" spans="1:1">
      <c r="A129" s="112"/>
    </row>
    <row r="130" spans="1:1">
      <c r="A130" s="112"/>
    </row>
    <row r="131" spans="1:1">
      <c r="A131" s="112"/>
    </row>
    <row r="132" spans="1:1">
      <c r="A132" s="112"/>
    </row>
    <row r="133" spans="1:1">
      <c r="A133" s="112"/>
    </row>
    <row r="134" spans="1:1">
      <c r="A134" s="112"/>
    </row>
    <row r="135" spans="1:1">
      <c r="A135" s="112"/>
    </row>
    <row r="136" spans="1:1">
      <c r="A136" s="112"/>
    </row>
    <row r="137" spans="1:1">
      <c r="A137" s="112"/>
    </row>
    <row r="138" spans="1:1">
      <c r="A138" s="112"/>
    </row>
    <row r="139" spans="1:1">
      <c r="A139" s="112"/>
    </row>
    <row r="140" spans="1:1">
      <c r="A140" s="112"/>
    </row>
    <row r="141" spans="1:1">
      <c r="A141" s="112"/>
    </row>
    <row r="142" spans="1:1">
      <c r="A142" s="112"/>
    </row>
    <row r="143" spans="1:1">
      <c r="A143" s="112"/>
    </row>
    <row r="144" spans="1:1">
      <c r="A144" s="112"/>
    </row>
    <row r="145" spans="1:18">
      <c r="A145" s="112"/>
    </row>
    <row r="146" spans="1:18">
      <c r="A146" s="112"/>
    </row>
    <row r="147" spans="1:18">
      <c r="A147" s="112"/>
    </row>
    <row r="148" spans="1:18">
      <c r="A148" s="112"/>
    </row>
    <row r="149" spans="1:18">
      <c r="A149" s="112"/>
    </row>
    <row r="150" spans="1:18">
      <c r="A150" s="112"/>
    </row>
    <row r="151" spans="1:18">
      <c r="A151" s="112"/>
    </row>
    <row r="152" spans="1:18">
      <c r="A152" s="112"/>
    </row>
    <row r="153" spans="1:18">
      <c r="A153" s="112"/>
    </row>
    <row r="154" spans="1:18">
      <c r="A154" s="112"/>
      <c r="B154" s="122" t="s">
        <v>127</v>
      </c>
      <c r="C154" s="122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122"/>
      <c r="Q154" s="122"/>
      <c r="R154" s="122"/>
    </row>
    <row r="155" spans="1:18">
      <c r="A155" s="112"/>
      <c r="B155" s="122"/>
      <c r="C155" s="122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122"/>
      <c r="Q155" s="122"/>
      <c r="R155" s="122"/>
    </row>
    <row r="156" spans="1:18">
      <c r="A156" s="112"/>
    </row>
    <row r="157" spans="1:18">
      <c r="A157" s="112"/>
    </row>
    <row r="158" spans="1:18">
      <c r="A158" s="112"/>
    </row>
    <row r="159" spans="1:18">
      <c r="A159" s="112"/>
    </row>
    <row r="160" spans="1:18">
      <c r="A160" s="112"/>
    </row>
    <row r="161" spans="1:18">
      <c r="A161" s="112"/>
    </row>
    <row r="162" spans="1:18">
      <c r="A162" s="112"/>
    </row>
    <row r="163" spans="1:18">
      <c r="A163" s="112"/>
    </row>
    <row r="164" spans="1:18">
      <c r="A164" s="112"/>
    </row>
    <row r="165" spans="1:18">
      <c r="A165" s="112"/>
    </row>
    <row r="166" spans="1:18">
      <c r="A166" s="112"/>
    </row>
    <row r="167" spans="1:18">
      <c r="A167" s="112"/>
    </row>
    <row r="168" spans="1:18">
      <c r="A168" s="112"/>
    </row>
    <row r="169" spans="1:18">
      <c r="A169" s="112"/>
    </row>
    <row r="170" spans="1:18">
      <c r="A170" s="112"/>
    </row>
    <row r="171" spans="1:18" ht="15.6">
      <c r="A171" s="112"/>
      <c r="R171" s="113"/>
    </row>
    <row r="172" spans="1:18">
      <c r="A172" s="112"/>
    </row>
    <row r="173" spans="1:18">
      <c r="A173" s="112"/>
    </row>
    <row r="174" spans="1:18">
      <c r="A174" s="112"/>
    </row>
  </sheetData>
  <sheetProtection sheet="1" objects="1" scenarios="1" selectLockedCells="1"/>
  <mergeCells count="6">
    <mergeCell ref="B12:R13"/>
    <mergeCell ref="B94:R95"/>
    <mergeCell ref="C124:S125"/>
    <mergeCell ref="B154:R155"/>
    <mergeCell ref="B34:R35"/>
    <mergeCell ref="B64:R6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6927C-4A7B-46BA-8DE3-F3D015D934D1}">
  <sheetPr codeName="Sheet2"/>
  <dimension ref="A1:P35"/>
  <sheetViews>
    <sheetView showGridLines="0" showRowColHeaders="0" workbookViewId="0">
      <selection activeCell="B13" sqref="B13"/>
    </sheetView>
  </sheetViews>
  <sheetFormatPr defaultColWidth="0" defaultRowHeight="14.4" zeroHeight="1"/>
  <cols>
    <col min="1" max="1" width="17" customWidth="1"/>
    <col min="2" max="2" width="8.6640625" customWidth="1"/>
    <col min="3" max="3" width="2.77734375" customWidth="1"/>
    <col min="4" max="11" width="11.109375" customWidth="1"/>
    <col min="12" max="12" width="12.5546875" customWidth="1"/>
    <col min="13" max="13" width="11.109375" customWidth="1"/>
    <col min="14" max="14" width="12.33203125" customWidth="1"/>
    <col min="15" max="15" width="11.109375" customWidth="1"/>
    <col min="16" max="16" width="2.88671875" customWidth="1"/>
    <col min="17" max="16384" width="8.88671875" hidden="1"/>
  </cols>
  <sheetData>
    <row r="1" spans="1:16" ht="14.4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6" ht="14.4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6" ht="14.4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6" ht="14.4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6" ht="14.4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6" ht="13.8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6" ht="13.8" customHeigh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</row>
    <row r="8" spans="1:16" ht="13.8" customHeight="1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spans="1:16" ht="6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</row>
    <row r="10" spans="1:16" ht="13.8" customHeight="1">
      <c r="A10" s="123" t="s">
        <v>109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</row>
    <row r="11" spans="1:16" ht="13.8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</row>
    <row r="12" spans="1:16" ht="13.8" customHeight="1">
      <c r="A12" s="53"/>
      <c r="B12" s="54" t="s">
        <v>110</v>
      </c>
      <c r="C12" s="53"/>
      <c r="D12" s="106">
        <f ca="1">DATE(YEAR(TODAY()),1,1)</f>
        <v>43466</v>
      </c>
      <c r="E12" s="106">
        <f ca="1">EDATE(D12,1)</f>
        <v>43497</v>
      </c>
      <c r="F12" s="106">
        <f t="shared" ref="F12:O12" ca="1" si="0">EDATE(E12,1)</f>
        <v>43525</v>
      </c>
      <c r="G12" s="106">
        <f t="shared" ca="1" si="0"/>
        <v>43556</v>
      </c>
      <c r="H12" s="106">
        <f t="shared" ca="1" si="0"/>
        <v>43586</v>
      </c>
      <c r="I12" s="106">
        <f t="shared" ca="1" si="0"/>
        <v>43617</v>
      </c>
      <c r="J12" s="106">
        <f t="shared" ca="1" si="0"/>
        <v>43647</v>
      </c>
      <c r="K12" s="106">
        <f t="shared" ca="1" si="0"/>
        <v>43678</v>
      </c>
      <c r="L12" s="106">
        <f t="shared" ca="1" si="0"/>
        <v>43709</v>
      </c>
      <c r="M12" s="106">
        <f t="shared" ca="1" si="0"/>
        <v>43739</v>
      </c>
      <c r="N12" s="106">
        <f t="shared" ca="1" si="0"/>
        <v>43770</v>
      </c>
      <c r="O12" s="106">
        <f t="shared" ca="1" si="0"/>
        <v>43800</v>
      </c>
    </row>
    <row r="13" spans="1:16" ht="13.8" customHeight="1">
      <c r="A13" s="110" t="str">
        <f>'Data-Sales'!B1</f>
        <v>Leads</v>
      </c>
      <c r="B13" s="55"/>
      <c r="C13" s="53"/>
      <c r="D13" s="55">
        <v>6000</v>
      </c>
      <c r="E13" s="55">
        <v>6000</v>
      </c>
      <c r="F13" s="55">
        <v>6000</v>
      </c>
      <c r="G13" s="55">
        <v>6000</v>
      </c>
      <c r="H13" s="55">
        <v>6000</v>
      </c>
      <c r="I13" s="55">
        <v>6000</v>
      </c>
      <c r="J13" s="55">
        <v>6000</v>
      </c>
      <c r="K13" s="55">
        <v>6000</v>
      </c>
      <c r="L13" s="55">
        <v>6000</v>
      </c>
      <c r="M13" s="55">
        <v>6000</v>
      </c>
      <c r="N13" s="55">
        <v>6000</v>
      </c>
      <c r="O13" s="55">
        <v>6000</v>
      </c>
    </row>
    <row r="14" spans="1:16" ht="13.8" customHeight="1">
      <c r="A14" s="110" t="str">
        <f>'Data-Sales'!C1</f>
        <v>Trials</v>
      </c>
      <c r="B14" s="55"/>
      <c r="C14" s="53"/>
      <c r="D14" s="55">
        <v>1500</v>
      </c>
      <c r="E14" s="55">
        <v>1500</v>
      </c>
      <c r="F14" s="55">
        <v>1500</v>
      </c>
      <c r="G14" s="55">
        <v>1500</v>
      </c>
      <c r="H14" s="55">
        <v>1500</v>
      </c>
      <c r="I14" s="55">
        <v>1500</v>
      </c>
      <c r="J14" s="55">
        <v>1500</v>
      </c>
      <c r="K14" s="55">
        <v>1500</v>
      </c>
      <c r="L14" s="55">
        <v>1500</v>
      </c>
      <c r="M14" s="55">
        <v>1500</v>
      </c>
      <c r="N14" s="55">
        <v>1500</v>
      </c>
      <c r="O14" s="55">
        <v>1500</v>
      </c>
    </row>
    <row r="15" spans="1:16" ht="13.8" customHeight="1">
      <c r="A15" s="110" t="str">
        <f>'Data-Sales'!D1</f>
        <v>Wins</v>
      </c>
      <c r="B15" s="55"/>
      <c r="C15" s="53"/>
      <c r="D15" s="55">
        <v>400</v>
      </c>
      <c r="E15" s="55">
        <v>400</v>
      </c>
      <c r="F15" s="55">
        <v>400</v>
      </c>
      <c r="G15" s="55">
        <v>400</v>
      </c>
      <c r="H15" s="55">
        <v>400</v>
      </c>
      <c r="I15" s="55">
        <v>400</v>
      </c>
      <c r="J15" s="55">
        <v>400</v>
      </c>
      <c r="K15" s="55">
        <v>400</v>
      </c>
      <c r="L15" s="55">
        <v>400</v>
      </c>
      <c r="M15" s="55">
        <v>400</v>
      </c>
      <c r="N15" s="55">
        <v>400</v>
      </c>
      <c r="O15" s="55">
        <v>400</v>
      </c>
    </row>
    <row r="16" spans="1:16" ht="13.8" customHeight="1">
      <c r="A16" s="110" t="str">
        <f>'Data-Sales'!E1</f>
        <v>New MRR</v>
      </c>
      <c r="B16" s="55" t="s">
        <v>97</v>
      </c>
      <c r="C16" s="53"/>
      <c r="D16" s="56">
        <v>1500</v>
      </c>
      <c r="E16" s="56">
        <v>1500</v>
      </c>
      <c r="F16" s="56">
        <v>1500</v>
      </c>
      <c r="G16" s="56">
        <v>1500</v>
      </c>
      <c r="H16" s="56">
        <v>1500</v>
      </c>
      <c r="I16" s="56">
        <v>97000</v>
      </c>
      <c r="J16" s="56">
        <v>1500</v>
      </c>
      <c r="K16" s="56">
        <v>1500</v>
      </c>
      <c r="L16" s="56">
        <v>1500</v>
      </c>
      <c r="M16" s="56">
        <v>1500</v>
      </c>
      <c r="N16" s="56">
        <v>1500</v>
      </c>
      <c r="O16" s="56">
        <v>1500</v>
      </c>
    </row>
    <row r="17" spans="1:16" ht="13.8" customHeight="1">
      <c r="A17" s="110" t="str">
        <f>'Data-Sales'!F1</f>
        <v>Expansion MRR</v>
      </c>
      <c r="B17" s="55" t="s">
        <v>97</v>
      </c>
      <c r="C17" s="53"/>
      <c r="D17" s="56">
        <v>1500</v>
      </c>
      <c r="E17" s="56">
        <v>1500</v>
      </c>
      <c r="F17" s="56">
        <v>1500</v>
      </c>
      <c r="G17" s="56">
        <v>1500</v>
      </c>
      <c r="H17" s="56">
        <v>1500</v>
      </c>
      <c r="I17" s="56">
        <v>1500</v>
      </c>
      <c r="J17" s="56">
        <v>1500</v>
      </c>
      <c r="K17" s="56">
        <v>1500</v>
      </c>
      <c r="L17" s="56">
        <v>1500</v>
      </c>
      <c r="M17" s="56">
        <v>1500</v>
      </c>
      <c r="N17" s="56">
        <v>1500</v>
      </c>
      <c r="O17" s="56">
        <v>1500</v>
      </c>
    </row>
    <row r="18" spans="1:16" ht="13.8" customHeight="1">
      <c r="A18" s="110" t="str">
        <f>'Data-Sales'!G1</f>
        <v>Services</v>
      </c>
      <c r="B18" s="55" t="s">
        <v>97</v>
      </c>
      <c r="C18" s="53"/>
      <c r="D18" s="56">
        <v>50000</v>
      </c>
      <c r="E18" s="56">
        <v>50000</v>
      </c>
      <c r="F18" s="56">
        <v>50000</v>
      </c>
      <c r="G18" s="56">
        <v>50000</v>
      </c>
      <c r="H18" s="56">
        <v>50000</v>
      </c>
      <c r="I18" s="56">
        <v>100</v>
      </c>
      <c r="J18" s="56">
        <v>50000</v>
      </c>
      <c r="K18" s="56">
        <v>50000</v>
      </c>
      <c r="L18" s="56">
        <v>50000</v>
      </c>
      <c r="M18" s="56">
        <v>50000</v>
      </c>
      <c r="N18" s="56">
        <v>50000</v>
      </c>
      <c r="O18" s="56">
        <v>50000</v>
      </c>
    </row>
    <row r="19" spans="1:16" ht="13.8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</row>
    <row r="20" spans="1:16" ht="13.8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</row>
    <row r="21" spans="1:16" ht="13.8" customHeight="1">
      <c r="A21" s="123" t="s">
        <v>111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</row>
    <row r="22" spans="1:16" ht="13.8" customHeight="1">
      <c r="A22" s="17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</row>
    <row r="23" spans="1:16" ht="13.8" customHeight="1">
      <c r="A23" s="107" t="s">
        <v>112</v>
      </c>
      <c r="B23" s="53"/>
      <c r="C23" s="53"/>
      <c r="D23" s="53"/>
      <c r="E23" s="53"/>
      <c r="F23" s="53"/>
      <c r="G23" s="53"/>
      <c r="H23" s="53"/>
      <c r="I23" s="53"/>
      <c r="J23" s="17"/>
      <c r="K23" s="53"/>
      <c r="L23" s="53"/>
      <c r="M23" s="53"/>
      <c r="N23" s="53"/>
      <c r="O23" s="53"/>
    </row>
    <row r="24" spans="1:16" ht="13.8" customHeight="1">
      <c r="A24" s="114" t="s">
        <v>113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6" ht="13.8" customHeight="1">
      <c r="A25" s="108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</row>
    <row r="26" spans="1:16" ht="13.8" customHeight="1">
      <c r="A26" s="107" t="s">
        <v>114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</row>
    <row r="27" spans="1:16" ht="13.8" customHeight="1">
      <c r="A27" s="108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</row>
    <row r="28" spans="1:16" ht="13.8" customHeight="1">
      <c r="A28" s="107" t="s">
        <v>130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</row>
    <row r="29" spans="1:16" ht="13.8" customHeight="1">
      <c r="A29" s="109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</row>
    <row r="30" spans="1:16" ht="13.8" customHeight="1">
      <c r="A30" s="109" t="s">
        <v>115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</row>
    <row r="31" spans="1:16" ht="13.8" customHeight="1">
      <c r="A31" s="114" t="s">
        <v>116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</row>
    <row r="32" spans="1:16" ht="13.8" customHeight="1">
      <c r="A32" s="109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ht="13.8" customHeight="1"/>
    <row r="34" ht="13.8" customHeight="1"/>
    <row r="35" ht="13.8" customHeight="1"/>
  </sheetData>
  <sheetProtection sheet="1" objects="1" scenarios="1" selectLockedCells="1"/>
  <mergeCells count="2">
    <mergeCell ref="A21:P21"/>
    <mergeCell ref="A10:P10"/>
  </mergeCells>
  <dataValidations count="1">
    <dataValidation type="list" allowBlank="1" showInputMessage="1" showErrorMessage="1" sqref="B13:B18" xr:uid="{A3CFC834-4486-4F24-A0A0-E0DE2AAA9299}">
      <formula1>"$"</formula1>
    </dataValidation>
  </dataValidations>
  <hyperlinks>
    <hyperlink ref="A31" r:id="rId1" xr:uid="{548391D0-BF1F-4366-BD0E-2A6035741583}"/>
    <hyperlink ref="A24" r:id="rId2" xr:uid="{6B6F85A2-3A19-479C-8E50-1FC774B9E6AF}"/>
  </hyperlinks>
  <pageMargins left="0.7" right="0.7" top="0.75" bottom="0.75" header="0.3" footer="0.3"/>
  <pageSetup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E71C5-AE04-4252-A406-92EC03483F1E}">
  <sheetPr codeName="Sheet3"/>
  <dimension ref="A1:G35"/>
  <sheetViews>
    <sheetView showGridLines="0" workbookViewId="0">
      <pane ySplit="1" topLeftCell="A2" activePane="bottomLeft" state="frozen"/>
      <selection pane="bottomLeft"/>
    </sheetView>
  </sheetViews>
  <sheetFormatPr defaultRowHeight="14.4"/>
  <cols>
    <col min="1" max="1" width="9.88671875" bestFit="1" customWidth="1"/>
    <col min="2" max="2" width="11.33203125" bestFit="1" customWidth="1"/>
    <col min="3" max="3" width="10.77734375" bestFit="1" customWidth="1"/>
    <col min="4" max="4" width="10.21875" bestFit="1" customWidth="1"/>
    <col min="5" max="5" width="14.88671875" bestFit="1" customWidth="1"/>
    <col min="6" max="6" width="20.88671875" bestFit="1" customWidth="1"/>
    <col min="7" max="7" width="14" bestFit="1" customWidth="1"/>
  </cols>
  <sheetData>
    <row r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3">
        <v>43603</v>
      </c>
      <c r="B2" s="4">
        <v>80</v>
      </c>
      <c r="C2" s="4">
        <v>12</v>
      </c>
      <c r="D2" s="4">
        <v>10</v>
      </c>
      <c r="E2" s="5">
        <v>6794</v>
      </c>
      <c r="F2" s="5">
        <v>10000</v>
      </c>
      <c r="G2" s="5">
        <v>310</v>
      </c>
    </row>
    <row r="3" spans="1:7">
      <c r="A3" s="3">
        <v>43604</v>
      </c>
      <c r="B3" s="4">
        <v>90</v>
      </c>
      <c r="C3" s="4">
        <v>35</v>
      </c>
      <c r="D3" s="4">
        <v>11</v>
      </c>
      <c r="E3" s="5">
        <v>6794</v>
      </c>
      <c r="F3" s="5">
        <v>10000</v>
      </c>
      <c r="G3" s="5">
        <v>310</v>
      </c>
    </row>
    <row r="4" spans="1:7">
      <c r="A4" s="3">
        <v>43605</v>
      </c>
      <c r="B4" s="4">
        <v>100</v>
      </c>
      <c r="C4" s="4">
        <v>26</v>
      </c>
      <c r="D4" s="4">
        <v>12</v>
      </c>
      <c r="E4" s="5">
        <v>6794</v>
      </c>
      <c r="F4" s="5">
        <v>10000</v>
      </c>
      <c r="G4" s="5">
        <v>310</v>
      </c>
    </row>
    <row r="5" spans="1:7">
      <c r="A5" s="3">
        <f t="shared" ref="A5:A30" ca="1" si="0">A6-1</f>
        <v>43616</v>
      </c>
      <c r="B5" s="4">
        <v>120</v>
      </c>
      <c r="C5" s="4">
        <v>18</v>
      </c>
      <c r="D5" s="4">
        <v>13</v>
      </c>
      <c r="E5" s="5">
        <v>6794</v>
      </c>
      <c r="F5" s="5">
        <v>10000</v>
      </c>
      <c r="G5" s="5">
        <v>310</v>
      </c>
    </row>
    <row r="6" spans="1:7">
      <c r="A6" s="3">
        <f t="shared" ca="1" si="0"/>
        <v>43617</v>
      </c>
      <c r="B6" s="4">
        <v>100</v>
      </c>
      <c r="C6" s="4">
        <v>15</v>
      </c>
      <c r="D6" s="4">
        <v>13</v>
      </c>
      <c r="E6" s="5">
        <v>6794</v>
      </c>
      <c r="F6" s="5">
        <v>10000</v>
      </c>
      <c r="G6" s="5">
        <v>310</v>
      </c>
    </row>
    <row r="7" spans="1:7">
      <c r="A7" s="3">
        <f t="shared" ca="1" si="0"/>
        <v>43618</v>
      </c>
      <c r="B7" s="4">
        <v>250</v>
      </c>
      <c r="C7" s="4">
        <v>68</v>
      </c>
      <c r="D7" s="4">
        <v>13</v>
      </c>
      <c r="E7" s="5">
        <v>6794</v>
      </c>
      <c r="F7" s="5">
        <v>10000</v>
      </c>
      <c r="G7" s="5">
        <v>310</v>
      </c>
    </row>
    <row r="8" spans="1:7">
      <c r="A8" s="3">
        <f t="shared" ca="1" si="0"/>
        <v>43619</v>
      </c>
      <c r="B8" s="4">
        <v>200</v>
      </c>
      <c r="C8" s="4">
        <v>36</v>
      </c>
      <c r="D8" s="4">
        <v>13</v>
      </c>
      <c r="E8" s="5">
        <v>6794</v>
      </c>
      <c r="F8" s="5">
        <v>10000</v>
      </c>
      <c r="G8" s="5">
        <v>310</v>
      </c>
    </row>
    <row r="9" spans="1:7">
      <c r="A9" s="3">
        <f t="shared" ca="1" si="0"/>
        <v>43620</v>
      </c>
      <c r="B9" s="4">
        <v>225</v>
      </c>
      <c r="C9" s="4">
        <v>18</v>
      </c>
      <c r="D9" s="4">
        <v>14</v>
      </c>
      <c r="E9" s="5">
        <v>6794</v>
      </c>
      <c r="F9" s="5">
        <v>10000</v>
      </c>
      <c r="G9" s="5">
        <v>310</v>
      </c>
    </row>
    <row r="10" spans="1:7">
      <c r="A10" s="3">
        <f t="shared" ca="1" si="0"/>
        <v>43621</v>
      </c>
      <c r="B10" s="4">
        <v>326</v>
      </c>
      <c r="C10" s="4">
        <v>18</v>
      </c>
      <c r="D10" s="4">
        <v>15</v>
      </c>
      <c r="E10" s="5">
        <v>6794</v>
      </c>
      <c r="F10" s="5">
        <v>10000</v>
      </c>
      <c r="G10" s="5">
        <v>310</v>
      </c>
    </row>
    <row r="11" spans="1:7">
      <c r="A11" s="3">
        <f t="shared" ca="1" si="0"/>
        <v>43622</v>
      </c>
      <c r="B11" s="4">
        <v>285</v>
      </c>
      <c r="C11" s="4">
        <v>18</v>
      </c>
      <c r="D11" s="4">
        <v>16</v>
      </c>
      <c r="E11" s="5">
        <v>6794</v>
      </c>
      <c r="F11" s="5">
        <v>10000</v>
      </c>
      <c r="G11" s="5">
        <v>310</v>
      </c>
    </row>
    <row r="12" spans="1:7">
      <c r="A12" s="3">
        <f t="shared" ca="1" si="0"/>
        <v>43623</v>
      </c>
      <c r="B12" s="4">
        <v>260</v>
      </c>
      <c r="C12" s="4">
        <v>29</v>
      </c>
      <c r="D12" s="4">
        <v>10</v>
      </c>
      <c r="E12" s="5">
        <v>3000</v>
      </c>
      <c r="F12" s="5">
        <v>10000</v>
      </c>
      <c r="G12" s="5">
        <v>560</v>
      </c>
    </row>
    <row r="13" spans="1:7">
      <c r="A13" s="3">
        <f t="shared" ca="1" si="0"/>
        <v>43624</v>
      </c>
      <c r="B13" s="4">
        <v>365</v>
      </c>
      <c r="C13" s="4">
        <v>27</v>
      </c>
      <c r="D13" s="4">
        <v>11</v>
      </c>
      <c r="E13" s="5">
        <v>4765</v>
      </c>
      <c r="F13" s="5">
        <v>10000</v>
      </c>
      <c r="G13" s="5">
        <v>490</v>
      </c>
    </row>
    <row r="14" spans="1:7">
      <c r="A14" s="3">
        <f t="shared" ca="1" si="0"/>
        <v>43625</v>
      </c>
      <c r="B14" s="4">
        <v>225</v>
      </c>
      <c r="C14" s="4">
        <v>18</v>
      </c>
      <c r="D14" s="4">
        <v>14</v>
      </c>
      <c r="E14" s="5">
        <v>6794</v>
      </c>
      <c r="F14" s="5">
        <v>10000</v>
      </c>
      <c r="G14" s="5">
        <v>310</v>
      </c>
    </row>
    <row r="15" spans="1:7">
      <c r="A15" s="3">
        <f t="shared" ca="1" si="0"/>
        <v>43626</v>
      </c>
      <c r="B15" s="4">
        <v>225</v>
      </c>
      <c r="C15" s="4">
        <v>18</v>
      </c>
      <c r="D15" s="4">
        <v>14</v>
      </c>
      <c r="E15" s="5">
        <v>6794</v>
      </c>
      <c r="F15" s="5">
        <v>10000</v>
      </c>
      <c r="G15" s="5">
        <v>310</v>
      </c>
    </row>
    <row r="16" spans="1:7">
      <c r="A16" s="3">
        <f t="shared" ca="1" si="0"/>
        <v>43627</v>
      </c>
      <c r="B16" s="4">
        <v>2850</v>
      </c>
      <c r="C16" s="4">
        <v>18</v>
      </c>
      <c r="D16" s="4">
        <v>16</v>
      </c>
      <c r="E16" s="5">
        <v>6794</v>
      </c>
      <c r="F16" s="5">
        <v>12000</v>
      </c>
      <c r="G16" s="5">
        <v>310</v>
      </c>
    </row>
    <row r="17" spans="1:7">
      <c r="A17" s="3">
        <f t="shared" ca="1" si="0"/>
        <v>43628</v>
      </c>
      <c r="B17" s="4">
        <v>260</v>
      </c>
      <c r="C17" s="4">
        <v>29</v>
      </c>
      <c r="D17" s="4">
        <v>10</v>
      </c>
      <c r="E17" s="5">
        <v>3000</v>
      </c>
      <c r="F17" s="5">
        <v>2840</v>
      </c>
      <c r="G17" s="5">
        <v>560</v>
      </c>
    </row>
    <row r="18" spans="1:7">
      <c r="A18" s="3">
        <f t="shared" ca="1" si="0"/>
        <v>43629</v>
      </c>
      <c r="B18" s="4">
        <v>365</v>
      </c>
      <c r="C18" s="4">
        <v>27</v>
      </c>
      <c r="D18" s="4">
        <v>11</v>
      </c>
      <c r="E18" s="5">
        <v>4765</v>
      </c>
      <c r="F18" s="5">
        <v>2300</v>
      </c>
      <c r="G18" s="5">
        <v>490</v>
      </c>
    </row>
    <row r="19" spans="1:7">
      <c r="A19" s="3">
        <f t="shared" ca="1" si="0"/>
        <v>43630</v>
      </c>
      <c r="B19" s="4">
        <v>260</v>
      </c>
      <c r="C19" s="4">
        <v>29</v>
      </c>
      <c r="D19" s="4">
        <v>10</v>
      </c>
      <c r="E19" s="5">
        <v>3000</v>
      </c>
      <c r="F19" s="5">
        <v>1222</v>
      </c>
      <c r="G19" s="5">
        <v>560</v>
      </c>
    </row>
    <row r="20" spans="1:7">
      <c r="A20" s="3">
        <f t="shared" ca="1" si="0"/>
        <v>43631</v>
      </c>
      <c r="B20" s="4">
        <v>120</v>
      </c>
      <c r="C20" s="4">
        <v>18</v>
      </c>
      <c r="D20" s="4">
        <v>13</v>
      </c>
      <c r="E20" s="5">
        <v>6794</v>
      </c>
      <c r="F20" s="5">
        <v>13000</v>
      </c>
      <c r="G20" s="5">
        <v>310</v>
      </c>
    </row>
    <row r="21" spans="1:7">
      <c r="A21" s="3">
        <f t="shared" ca="1" si="0"/>
        <v>43632</v>
      </c>
      <c r="B21" s="4">
        <v>100</v>
      </c>
      <c r="C21" s="4">
        <v>15</v>
      </c>
      <c r="D21" s="4">
        <v>13</v>
      </c>
      <c r="E21" s="5">
        <v>6794</v>
      </c>
      <c r="F21" s="5">
        <v>15000</v>
      </c>
      <c r="G21" s="5">
        <v>310</v>
      </c>
    </row>
    <row r="22" spans="1:7">
      <c r="A22" s="3">
        <f t="shared" ca="1" si="0"/>
        <v>43633</v>
      </c>
      <c r="B22" s="4">
        <v>250</v>
      </c>
      <c r="C22" s="4">
        <v>68</v>
      </c>
      <c r="D22" s="4">
        <v>13</v>
      </c>
      <c r="E22" s="5">
        <v>6794</v>
      </c>
      <c r="F22" s="5">
        <v>10050</v>
      </c>
      <c r="G22" s="5">
        <v>310</v>
      </c>
    </row>
    <row r="23" spans="1:7">
      <c r="A23" s="3">
        <f t="shared" ca="1" si="0"/>
        <v>43634</v>
      </c>
      <c r="B23" s="4">
        <v>200</v>
      </c>
      <c r="C23" s="4">
        <v>36</v>
      </c>
      <c r="D23" s="4">
        <v>13</v>
      </c>
      <c r="E23" s="5">
        <v>6794</v>
      </c>
      <c r="F23" s="5">
        <v>26662</v>
      </c>
      <c r="G23" s="5">
        <v>310</v>
      </c>
    </row>
    <row r="24" spans="1:7">
      <c r="A24" s="3">
        <f t="shared" ca="1" si="0"/>
        <v>43635</v>
      </c>
      <c r="B24" s="4">
        <v>225</v>
      </c>
      <c r="C24" s="4">
        <v>18</v>
      </c>
      <c r="D24" s="4">
        <v>14</v>
      </c>
      <c r="E24" s="5">
        <v>6794</v>
      </c>
      <c r="F24" s="5">
        <v>15264</v>
      </c>
      <c r="G24" s="5">
        <v>310</v>
      </c>
    </row>
    <row r="25" spans="1:7">
      <c r="A25" s="3">
        <f t="shared" ca="1" si="0"/>
        <v>43636</v>
      </c>
      <c r="B25" s="4">
        <v>326</v>
      </c>
      <c r="C25" s="4">
        <v>18</v>
      </c>
      <c r="D25" s="4">
        <v>15</v>
      </c>
      <c r="E25" s="5">
        <v>6794</v>
      </c>
      <c r="F25" s="5">
        <v>15623</v>
      </c>
      <c r="G25" s="5">
        <v>310</v>
      </c>
    </row>
    <row r="26" spans="1:7">
      <c r="A26" s="3">
        <f t="shared" ca="1" si="0"/>
        <v>43637</v>
      </c>
      <c r="B26" s="4">
        <v>285</v>
      </c>
      <c r="C26" s="4">
        <v>18</v>
      </c>
      <c r="D26" s="4">
        <v>16</v>
      </c>
      <c r="E26" s="5">
        <v>6794</v>
      </c>
      <c r="F26" s="5">
        <v>44522</v>
      </c>
      <c r="G26" s="5">
        <v>310</v>
      </c>
    </row>
    <row r="27" spans="1:7">
      <c r="A27" s="3">
        <f t="shared" ca="1" si="0"/>
        <v>43638</v>
      </c>
      <c r="B27" s="4">
        <v>260</v>
      </c>
      <c r="C27" s="4">
        <v>29</v>
      </c>
      <c r="D27" s="4">
        <v>10</v>
      </c>
      <c r="E27" s="5">
        <v>3000</v>
      </c>
      <c r="F27" s="5">
        <v>1490</v>
      </c>
      <c r="G27" s="5">
        <v>560</v>
      </c>
    </row>
    <row r="28" spans="1:7">
      <c r="A28" s="3">
        <f t="shared" ca="1" si="0"/>
        <v>43639</v>
      </c>
      <c r="B28" s="4">
        <v>365</v>
      </c>
      <c r="C28" s="4">
        <v>27</v>
      </c>
      <c r="D28" s="4">
        <v>11</v>
      </c>
      <c r="E28" s="5">
        <v>4765</v>
      </c>
      <c r="F28" s="5">
        <v>1280</v>
      </c>
      <c r="G28" s="5">
        <v>490</v>
      </c>
    </row>
    <row r="29" spans="1:7">
      <c r="A29" s="3">
        <f t="shared" ca="1" si="0"/>
        <v>43640</v>
      </c>
      <c r="B29" s="4">
        <v>225</v>
      </c>
      <c r="C29" s="4">
        <v>18</v>
      </c>
      <c r="D29" s="4">
        <v>14</v>
      </c>
      <c r="E29" s="5">
        <v>6794</v>
      </c>
      <c r="F29" s="5">
        <v>900</v>
      </c>
      <c r="G29" s="5">
        <v>310</v>
      </c>
    </row>
    <row r="30" spans="1:7">
      <c r="A30" s="3">
        <f t="shared" ca="1" si="0"/>
        <v>43641</v>
      </c>
      <c r="B30" s="4">
        <v>225</v>
      </c>
      <c r="C30" s="4">
        <v>18</v>
      </c>
      <c r="D30" s="4">
        <v>14</v>
      </c>
      <c r="E30" s="5">
        <v>1000</v>
      </c>
      <c r="F30" s="5">
        <v>10000</v>
      </c>
      <c r="G30" s="5">
        <v>310</v>
      </c>
    </row>
    <row r="31" spans="1:7">
      <c r="A31" s="3">
        <f ca="1">TODAY()</f>
        <v>43642</v>
      </c>
      <c r="B31" s="4">
        <v>2850</v>
      </c>
      <c r="C31" s="4">
        <v>18</v>
      </c>
      <c r="D31" s="4">
        <v>16</v>
      </c>
      <c r="E31" s="5">
        <v>6794</v>
      </c>
      <c r="F31" s="5">
        <v>230</v>
      </c>
      <c r="G31" s="5">
        <v>310</v>
      </c>
    </row>
    <row r="32" spans="1:7">
      <c r="A32" s="3">
        <v>43633</v>
      </c>
      <c r="B32" s="4">
        <v>326</v>
      </c>
      <c r="C32" s="4">
        <v>18</v>
      </c>
      <c r="D32" s="4">
        <v>15</v>
      </c>
      <c r="E32" s="5">
        <v>6794</v>
      </c>
      <c r="F32" s="5">
        <v>15623</v>
      </c>
      <c r="G32" s="5">
        <v>310</v>
      </c>
    </row>
    <row r="33" spans="1:7">
      <c r="A33" s="3">
        <v>43634</v>
      </c>
      <c r="B33" s="4">
        <v>285</v>
      </c>
      <c r="C33" s="4">
        <v>18</v>
      </c>
      <c r="D33" s="4">
        <v>16</v>
      </c>
      <c r="E33" s="5">
        <v>6794</v>
      </c>
      <c r="F33" s="5">
        <v>44522</v>
      </c>
      <c r="G33" s="5">
        <v>310</v>
      </c>
    </row>
    <row r="34" spans="1:7">
      <c r="A34" s="3">
        <v>43635</v>
      </c>
      <c r="B34" s="4">
        <v>260</v>
      </c>
      <c r="C34" s="4">
        <v>29</v>
      </c>
      <c r="D34" s="4">
        <v>10</v>
      </c>
      <c r="E34" s="5">
        <v>3000</v>
      </c>
      <c r="F34" s="5">
        <v>1490</v>
      </c>
      <c r="G34" s="5">
        <v>560</v>
      </c>
    </row>
    <row r="35" spans="1:7">
      <c r="A35" s="3">
        <v>43636</v>
      </c>
      <c r="B35" s="4">
        <v>326</v>
      </c>
      <c r="C35" s="4">
        <v>18</v>
      </c>
      <c r="D35" s="4">
        <v>15</v>
      </c>
      <c r="E35" s="5">
        <v>6794</v>
      </c>
      <c r="F35" s="5">
        <v>15623</v>
      </c>
      <c r="G35" s="5">
        <v>310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E3721-0336-491C-B6C3-0D8A55C2B2C1}">
  <sheetPr codeName="Sheet4"/>
  <dimension ref="A1:D58"/>
  <sheetViews>
    <sheetView showGridLines="0" zoomScaleNormal="100" workbookViewId="0">
      <pane ySplit="1" topLeftCell="A2" activePane="bottomLeft" state="frozen"/>
      <selection pane="bottomLeft"/>
    </sheetView>
  </sheetViews>
  <sheetFormatPr defaultRowHeight="14.4"/>
  <cols>
    <col min="1" max="1" width="9.88671875" bestFit="1" customWidth="1"/>
    <col min="2" max="2" width="34.33203125" bestFit="1" customWidth="1"/>
    <col min="3" max="3" width="10.88671875" bestFit="1" customWidth="1"/>
    <col min="4" max="4" width="12.33203125" bestFit="1" customWidth="1"/>
  </cols>
  <sheetData>
    <row r="1" spans="1:4">
      <c r="A1" s="6" t="s">
        <v>0</v>
      </c>
      <c r="B1" s="7" t="s">
        <v>7</v>
      </c>
      <c r="C1" s="8" t="s">
        <v>8</v>
      </c>
      <c r="D1" s="8" t="s">
        <v>9</v>
      </c>
    </row>
    <row r="2" spans="1:4">
      <c r="A2" s="9">
        <v>43617</v>
      </c>
      <c r="B2" s="10" t="s">
        <v>10</v>
      </c>
      <c r="C2" s="11">
        <v>2</v>
      </c>
      <c r="D2" s="11" t="s">
        <v>11</v>
      </c>
    </row>
    <row r="3" spans="1:4">
      <c r="A3" s="9">
        <v>43617</v>
      </c>
      <c r="B3" s="10" t="s">
        <v>12</v>
      </c>
      <c r="C3" s="11">
        <v>3</v>
      </c>
      <c r="D3" s="11" t="s">
        <v>13</v>
      </c>
    </row>
    <row r="4" spans="1:4">
      <c r="A4" s="9">
        <v>43622</v>
      </c>
      <c r="B4" s="10" t="s">
        <v>14</v>
      </c>
      <c r="C4" s="11">
        <v>5</v>
      </c>
      <c r="D4" s="11" t="s">
        <v>15</v>
      </c>
    </row>
    <row r="5" spans="1:4">
      <c r="A5" s="9">
        <v>43622</v>
      </c>
      <c r="B5" s="10" t="s">
        <v>16</v>
      </c>
      <c r="C5" s="11">
        <v>5</v>
      </c>
      <c r="D5" s="11" t="s">
        <v>17</v>
      </c>
    </row>
    <row r="6" spans="1:4">
      <c r="A6" s="9">
        <v>43623</v>
      </c>
      <c r="B6" s="10" t="s">
        <v>18</v>
      </c>
      <c r="C6" s="11">
        <v>6</v>
      </c>
      <c r="D6" s="11" t="s">
        <v>11</v>
      </c>
    </row>
    <row r="7" spans="1:4">
      <c r="A7" s="9">
        <v>43623</v>
      </c>
      <c r="B7" s="10" t="s">
        <v>19</v>
      </c>
      <c r="C7" s="11">
        <v>2</v>
      </c>
      <c r="D7" s="11" t="s">
        <v>11</v>
      </c>
    </row>
    <row r="8" spans="1:4">
      <c r="A8" s="9">
        <f ca="1">TODAY()-7</f>
        <v>43635</v>
      </c>
      <c r="B8" s="10" t="s">
        <v>20</v>
      </c>
      <c r="C8" s="11">
        <v>3</v>
      </c>
      <c r="D8" s="11" t="s">
        <v>13</v>
      </c>
    </row>
    <row r="9" spans="1:4">
      <c r="A9" s="9">
        <f ca="1">TODAY()-7</f>
        <v>43635</v>
      </c>
      <c r="B9" s="10" t="s">
        <v>21</v>
      </c>
      <c r="C9" s="11">
        <v>7</v>
      </c>
      <c r="D9" s="11" t="s">
        <v>17</v>
      </c>
    </row>
    <row r="10" spans="1:4">
      <c r="A10" s="9">
        <v>43626</v>
      </c>
      <c r="B10" s="10" t="s">
        <v>22</v>
      </c>
      <c r="C10" s="11">
        <v>7</v>
      </c>
      <c r="D10" s="11" t="s">
        <v>11</v>
      </c>
    </row>
    <row r="11" spans="1:4">
      <c r="A11" s="9">
        <v>43626</v>
      </c>
      <c r="B11" s="10" t="s">
        <v>23</v>
      </c>
      <c r="C11" s="11">
        <v>6</v>
      </c>
      <c r="D11" s="11" t="s">
        <v>15</v>
      </c>
    </row>
    <row r="12" spans="1:4">
      <c r="A12" s="9">
        <f ca="1">TODAY()-6</f>
        <v>43636</v>
      </c>
      <c r="B12" s="10" t="s">
        <v>24</v>
      </c>
      <c r="C12" s="11">
        <v>4</v>
      </c>
      <c r="D12" s="11" t="s">
        <v>11</v>
      </c>
    </row>
    <row r="13" spans="1:4">
      <c r="A13" s="9">
        <f ca="1">TODAY()-6</f>
        <v>43636</v>
      </c>
      <c r="B13" s="10" t="s">
        <v>25</v>
      </c>
      <c r="C13" s="11">
        <v>6</v>
      </c>
      <c r="D13" s="11" t="s">
        <v>15</v>
      </c>
    </row>
    <row r="14" spans="1:4">
      <c r="A14" s="9">
        <v>43627</v>
      </c>
      <c r="B14" s="10" t="s">
        <v>26</v>
      </c>
      <c r="C14" s="11">
        <v>9</v>
      </c>
      <c r="D14" s="11" t="s">
        <v>11</v>
      </c>
    </row>
    <row r="15" spans="1:4">
      <c r="A15" s="9">
        <v>43627</v>
      </c>
      <c r="B15" s="10" t="s">
        <v>27</v>
      </c>
      <c r="C15" s="11">
        <v>1</v>
      </c>
      <c r="D15" s="11" t="s">
        <v>13</v>
      </c>
    </row>
    <row r="16" spans="1:4">
      <c r="A16" s="9">
        <f ca="1">TODAY()-5</f>
        <v>43637</v>
      </c>
      <c r="B16" s="10" t="s">
        <v>28</v>
      </c>
      <c r="C16" s="11">
        <v>8</v>
      </c>
      <c r="D16" s="11" t="s">
        <v>13</v>
      </c>
    </row>
    <row r="17" spans="1:4">
      <c r="A17" s="9">
        <f ca="1">TODAY()-5</f>
        <v>43637</v>
      </c>
      <c r="B17" s="10" t="s">
        <v>29</v>
      </c>
      <c r="C17" s="11">
        <v>9</v>
      </c>
      <c r="D17" s="11" t="s">
        <v>17</v>
      </c>
    </row>
    <row r="18" spans="1:4">
      <c r="A18" s="9">
        <v>43628</v>
      </c>
      <c r="B18" s="10" t="s">
        <v>30</v>
      </c>
      <c r="C18" s="11">
        <v>2</v>
      </c>
      <c r="D18" s="11" t="s">
        <v>11</v>
      </c>
    </row>
    <row r="19" spans="1:4">
      <c r="A19" s="9">
        <v>43628</v>
      </c>
      <c r="B19" s="10" t="s">
        <v>31</v>
      </c>
      <c r="C19" s="11">
        <v>2</v>
      </c>
      <c r="D19" s="11" t="s">
        <v>17</v>
      </c>
    </row>
    <row r="20" spans="1:4">
      <c r="A20" s="9">
        <f ca="1">TODAY()-4</f>
        <v>43638</v>
      </c>
      <c r="B20" s="10" t="s">
        <v>32</v>
      </c>
      <c r="C20" s="11">
        <v>4</v>
      </c>
      <c r="D20" s="11" t="s">
        <v>11</v>
      </c>
    </row>
    <row r="21" spans="1:4">
      <c r="A21" s="9">
        <f ca="1">TODAY()-4</f>
        <v>43638</v>
      </c>
      <c r="B21" s="10" t="s">
        <v>33</v>
      </c>
      <c r="C21" s="11">
        <v>6</v>
      </c>
      <c r="D21" s="11" t="s">
        <v>15</v>
      </c>
    </row>
    <row r="22" spans="1:4">
      <c r="A22" s="9">
        <v>43629</v>
      </c>
      <c r="B22" s="10" t="s">
        <v>34</v>
      </c>
      <c r="C22" s="11">
        <v>10</v>
      </c>
      <c r="D22" s="11" t="s">
        <v>11</v>
      </c>
    </row>
    <row r="23" spans="1:4">
      <c r="A23" s="9">
        <v>43629</v>
      </c>
      <c r="B23" s="10" t="s">
        <v>35</v>
      </c>
      <c r="C23" s="11">
        <v>6</v>
      </c>
      <c r="D23" s="11" t="s">
        <v>11</v>
      </c>
    </row>
    <row r="24" spans="1:4">
      <c r="A24" s="9">
        <f ca="1">TODAY()-3</f>
        <v>43639</v>
      </c>
      <c r="B24" s="10" t="s">
        <v>36</v>
      </c>
      <c r="C24" s="11">
        <v>2</v>
      </c>
      <c r="D24" s="11" t="s">
        <v>13</v>
      </c>
    </row>
    <row r="25" spans="1:4">
      <c r="A25" s="9">
        <f ca="1">TODAY()-3</f>
        <v>43639</v>
      </c>
      <c r="B25" s="10" t="s">
        <v>37</v>
      </c>
      <c r="C25" s="11">
        <v>5</v>
      </c>
      <c r="D25" s="11" t="s">
        <v>17</v>
      </c>
    </row>
    <row r="26" spans="1:4">
      <c r="A26" s="9">
        <v>43630</v>
      </c>
      <c r="B26" s="10" t="s">
        <v>38</v>
      </c>
      <c r="C26" s="11">
        <v>12</v>
      </c>
      <c r="D26" s="11" t="s">
        <v>11</v>
      </c>
    </row>
    <row r="27" spans="1:4">
      <c r="A27" s="9">
        <v>43630</v>
      </c>
      <c r="B27" s="10" t="s">
        <v>39</v>
      </c>
      <c r="C27" s="11">
        <v>4</v>
      </c>
      <c r="D27" s="11" t="s">
        <v>15</v>
      </c>
    </row>
    <row r="28" spans="1:4">
      <c r="A28" s="9">
        <f ca="1">TODAY()-2</f>
        <v>43640</v>
      </c>
      <c r="B28" s="10" t="s">
        <v>40</v>
      </c>
      <c r="C28" s="11">
        <v>3</v>
      </c>
      <c r="D28" s="11" t="s">
        <v>17</v>
      </c>
    </row>
    <row r="29" spans="1:4">
      <c r="A29" s="9">
        <f ca="1">TODAY()-2</f>
        <v>43640</v>
      </c>
      <c r="B29" s="10" t="s">
        <v>41</v>
      </c>
      <c r="C29" s="11">
        <v>6</v>
      </c>
      <c r="D29" s="11" t="s">
        <v>17</v>
      </c>
    </row>
    <row r="30" spans="1:4">
      <c r="A30" s="9">
        <f ca="1">TODAY()-1</f>
        <v>43641</v>
      </c>
      <c r="B30" s="10" t="s">
        <v>42</v>
      </c>
      <c r="C30" s="11">
        <v>2</v>
      </c>
      <c r="D30" s="11" t="s">
        <v>17</v>
      </c>
    </row>
    <row r="31" spans="1:4">
      <c r="A31" s="9">
        <f ca="1">TODAY()-1</f>
        <v>43641</v>
      </c>
      <c r="B31" s="10" t="s">
        <v>43</v>
      </c>
      <c r="C31" s="11">
        <v>2</v>
      </c>
      <c r="D31" s="11" t="s">
        <v>11</v>
      </c>
    </row>
    <row r="32" spans="1:4">
      <c r="A32" s="9">
        <v>43633</v>
      </c>
      <c r="B32" s="10" t="s">
        <v>44</v>
      </c>
      <c r="C32" s="11">
        <v>5</v>
      </c>
      <c r="D32" s="11" t="s">
        <v>11</v>
      </c>
    </row>
    <row r="33" spans="1:4">
      <c r="A33" s="9">
        <v>43633</v>
      </c>
      <c r="B33" s="10" t="s">
        <v>45</v>
      </c>
      <c r="C33" s="11">
        <v>5</v>
      </c>
      <c r="D33" s="11" t="s">
        <v>13</v>
      </c>
    </row>
    <row r="34" spans="1:4">
      <c r="A34" s="9">
        <v>43634</v>
      </c>
      <c r="B34" s="10" t="s">
        <v>46</v>
      </c>
      <c r="C34" s="11">
        <v>23</v>
      </c>
      <c r="D34" s="11" t="s">
        <v>15</v>
      </c>
    </row>
    <row r="35" spans="1:4">
      <c r="A35" s="9">
        <v>43634</v>
      </c>
      <c r="B35" s="10" t="s">
        <v>47</v>
      </c>
      <c r="C35" s="11">
        <v>8</v>
      </c>
      <c r="D35" s="11" t="s">
        <v>17</v>
      </c>
    </row>
    <row r="36" spans="1:4">
      <c r="A36" s="9">
        <v>43635</v>
      </c>
      <c r="B36" s="10" t="s">
        <v>48</v>
      </c>
      <c r="C36" s="11">
        <v>5</v>
      </c>
      <c r="D36" s="11" t="s">
        <v>13</v>
      </c>
    </row>
    <row r="37" spans="1:4">
      <c r="A37" s="9">
        <v>43635</v>
      </c>
      <c r="B37" s="10" t="s">
        <v>49</v>
      </c>
      <c r="C37" s="11">
        <v>6</v>
      </c>
      <c r="D37" s="11" t="s">
        <v>11</v>
      </c>
    </row>
    <row r="38" spans="1:4">
      <c r="A38" s="9">
        <v>43636</v>
      </c>
      <c r="B38" s="10" t="s">
        <v>50</v>
      </c>
      <c r="C38" s="11">
        <v>6</v>
      </c>
      <c r="D38" s="11" t="s">
        <v>17</v>
      </c>
    </row>
    <row r="39" spans="1:4">
      <c r="A39" s="9">
        <v>43636</v>
      </c>
      <c r="B39" s="10" t="s">
        <v>51</v>
      </c>
      <c r="C39" s="11">
        <v>2</v>
      </c>
      <c r="D39" s="11" t="s">
        <v>15</v>
      </c>
    </row>
    <row r="40" spans="1:4">
      <c r="A40" s="9">
        <v>43637</v>
      </c>
      <c r="B40" s="10" t="s">
        <v>52</v>
      </c>
      <c r="C40" s="11">
        <v>12</v>
      </c>
      <c r="D40" s="11" t="s">
        <v>11</v>
      </c>
    </row>
    <row r="41" spans="1:4">
      <c r="A41" s="9">
        <v>43637</v>
      </c>
      <c r="B41" s="10" t="s">
        <v>53</v>
      </c>
      <c r="C41" s="11">
        <v>3</v>
      </c>
      <c r="D41" s="11" t="s">
        <v>13</v>
      </c>
    </row>
    <row r="42" spans="1:4">
      <c r="A42" s="9">
        <v>43640</v>
      </c>
      <c r="B42" s="10" t="s">
        <v>54</v>
      </c>
      <c r="C42" s="11">
        <v>2</v>
      </c>
      <c r="D42" s="11" t="s">
        <v>15</v>
      </c>
    </row>
    <row r="43" spans="1:4">
      <c r="A43" s="9">
        <v>43640</v>
      </c>
      <c r="B43" s="10" t="s">
        <v>55</v>
      </c>
      <c r="C43" s="11">
        <v>1</v>
      </c>
      <c r="D43" s="11" t="s">
        <v>17</v>
      </c>
    </row>
    <row r="44" spans="1:4">
      <c r="A44" s="9">
        <v>43641</v>
      </c>
      <c r="B44" s="10" t="s">
        <v>56</v>
      </c>
      <c r="C44" s="11">
        <v>6</v>
      </c>
      <c r="D44" s="11" t="s">
        <v>13</v>
      </c>
    </row>
    <row r="45" spans="1:4">
      <c r="A45" s="9">
        <v>43641</v>
      </c>
      <c r="B45" s="10" t="s">
        <v>57</v>
      </c>
      <c r="C45" s="11">
        <v>2</v>
      </c>
      <c r="D45" s="11" t="s">
        <v>11</v>
      </c>
    </row>
    <row r="46" spans="1:4">
      <c r="A46" s="9">
        <v>43642</v>
      </c>
      <c r="B46" s="10" t="s">
        <v>58</v>
      </c>
      <c r="C46" s="11">
        <v>4</v>
      </c>
      <c r="D46" s="11" t="s">
        <v>17</v>
      </c>
    </row>
    <row r="47" spans="1:4">
      <c r="A47" s="9">
        <v>43642</v>
      </c>
      <c r="B47" s="10" t="s">
        <v>59</v>
      </c>
      <c r="C47" s="11">
        <v>8</v>
      </c>
      <c r="D47" s="11" t="s">
        <v>11</v>
      </c>
    </row>
    <row r="48" spans="1:4">
      <c r="A48" s="9">
        <v>43643</v>
      </c>
      <c r="B48" s="10" t="s">
        <v>60</v>
      </c>
      <c r="C48" s="11">
        <v>7</v>
      </c>
      <c r="D48" s="11" t="s">
        <v>11</v>
      </c>
    </row>
    <row r="49" spans="1:4">
      <c r="A49" s="9">
        <v>43643</v>
      </c>
      <c r="B49" s="10" t="s">
        <v>61</v>
      </c>
      <c r="C49" s="11">
        <v>9</v>
      </c>
      <c r="D49" s="11" t="s">
        <v>11</v>
      </c>
    </row>
    <row r="50" spans="1:4">
      <c r="A50" s="9">
        <v>43644</v>
      </c>
      <c r="B50" s="10" t="s">
        <v>62</v>
      </c>
      <c r="C50" s="11">
        <v>5</v>
      </c>
      <c r="D50" s="11" t="s">
        <v>11</v>
      </c>
    </row>
    <row r="51" spans="1:4">
      <c r="A51" s="9">
        <v>43644</v>
      </c>
      <c r="B51" s="10" t="s">
        <v>63</v>
      </c>
      <c r="C51" s="11">
        <v>6</v>
      </c>
      <c r="D51" s="11" t="s">
        <v>17</v>
      </c>
    </row>
    <row r="52" spans="1:4">
      <c r="A52" s="9">
        <v>43647</v>
      </c>
      <c r="B52" s="10" t="s">
        <v>64</v>
      </c>
      <c r="C52" s="11">
        <v>2</v>
      </c>
      <c r="D52" s="11" t="s">
        <v>11</v>
      </c>
    </row>
    <row r="53" spans="1:4">
      <c r="A53" s="9">
        <v>43648</v>
      </c>
      <c r="B53" s="10" t="s">
        <v>65</v>
      </c>
      <c r="C53" s="11">
        <v>5</v>
      </c>
      <c r="D53" s="11" t="s">
        <v>15</v>
      </c>
    </row>
    <row r="54" spans="1:4">
      <c r="A54" s="9">
        <v>43664</v>
      </c>
      <c r="B54" s="10" t="s">
        <v>66</v>
      </c>
      <c r="C54" s="11">
        <v>6</v>
      </c>
      <c r="D54" s="11" t="s">
        <v>15</v>
      </c>
    </row>
    <row r="55" spans="1:4">
      <c r="A55" s="9">
        <v>43665</v>
      </c>
      <c r="B55" s="10" t="s">
        <v>67</v>
      </c>
      <c r="C55" s="11">
        <v>4</v>
      </c>
      <c r="D55" s="11" t="s">
        <v>17</v>
      </c>
    </row>
    <row r="56" spans="1:4">
      <c r="A56" s="9">
        <v>43665</v>
      </c>
      <c r="B56" s="10" t="s">
        <v>68</v>
      </c>
      <c r="C56" s="11">
        <v>1</v>
      </c>
      <c r="D56" s="11" t="s">
        <v>13</v>
      </c>
    </row>
    <row r="57" spans="1:4">
      <c r="A57" s="9">
        <v>43666</v>
      </c>
      <c r="B57" s="10" t="s">
        <v>69</v>
      </c>
      <c r="C57" s="11">
        <v>3</v>
      </c>
      <c r="D57" s="11" t="s">
        <v>17</v>
      </c>
    </row>
    <row r="58" spans="1:4">
      <c r="A58" s="9">
        <v>43667</v>
      </c>
      <c r="B58" s="10" t="s">
        <v>70</v>
      </c>
      <c r="C58" s="11">
        <v>5</v>
      </c>
      <c r="D58" s="11" t="s">
        <v>11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21847-D300-4A63-BD62-F30FC45521F0}">
  <sheetPr codeName="Sheet5"/>
  <dimension ref="A1:D34"/>
  <sheetViews>
    <sheetView showGridLines="0" workbookViewId="0">
      <pane ySplit="1" topLeftCell="A2" activePane="bottomLeft" state="frozen"/>
      <selection pane="bottomLeft"/>
    </sheetView>
  </sheetViews>
  <sheetFormatPr defaultColWidth="8.77734375" defaultRowHeight="14.4"/>
  <cols>
    <col min="1" max="1" width="13.5546875" customWidth="1"/>
    <col min="2" max="2" width="16.6640625" customWidth="1"/>
    <col min="3" max="4" width="21.33203125" customWidth="1"/>
  </cols>
  <sheetData>
    <row r="1" spans="1:4">
      <c r="A1" s="6" t="s">
        <v>0</v>
      </c>
      <c r="B1" s="12" t="s">
        <v>9</v>
      </c>
      <c r="C1" s="8" t="s">
        <v>71</v>
      </c>
      <c r="D1" s="8" t="s">
        <v>72</v>
      </c>
    </row>
    <row r="2" spans="1:4">
      <c r="A2" s="9">
        <v>43603</v>
      </c>
      <c r="B2" s="13" t="s">
        <v>11</v>
      </c>
      <c r="C2" s="13">
        <v>6794</v>
      </c>
      <c r="D2" s="13">
        <v>7000</v>
      </c>
    </row>
    <row r="3" spans="1:4">
      <c r="A3" s="9">
        <v>43604</v>
      </c>
      <c r="B3" s="13" t="s">
        <v>11</v>
      </c>
      <c r="C3" s="13">
        <v>8960</v>
      </c>
      <c r="D3" s="13">
        <v>8000</v>
      </c>
    </row>
    <row r="4" spans="1:4">
      <c r="A4" s="9">
        <v>43605</v>
      </c>
      <c r="B4" s="13" t="s">
        <v>11</v>
      </c>
      <c r="C4" s="13">
        <v>4563</v>
      </c>
      <c r="D4" s="13">
        <v>6000</v>
      </c>
    </row>
    <row r="5" spans="1:4">
      <c r="A5" s="9">
        <f t="shared" ref="A5:A30" ca="1" si="0">A6-1</f>
        <v>43616</v>
      </c>
      <c r="B5" s="13" t="s">
        <v>11</v>
      </c>
      <c r="C5" s="13">
        <v>6888</v>
      </c>
      <c r="D5" s="13">
        <v>4000</v>
      </c>
    </row>
    <row r="6" spans="1:4">
      <c r="A6" s="9">
        <f t="shared" ca="1" si="0"/>
        <v>43617</v>
      </c>
      <c r="B6" s="13" t="s">
        <v>11</v>
      </c>
      <c r="C6" s="13">
        <v>1977</v>
      </c>
      <c r="D6" s="13">
        <v>10000</v>
      </c>
    </row>
    <row r="7" spans="1:4">
      <c r="A7" s="9">
        <f t="shared" ca="1" si="0"/>
        <v>43618</v>
      </c>
      <c r="B7" s="13" t="s">
        <v>11</v>
      </c>
      <c r="C7" s="13">
        <v>4662</v>
      </c>
      <c r="D7" s="13">
        <v>12000</v>
      </c>
    </row>
    <row r="8" spans="1:4">
      <c r="A8" s="9">
        <f t="shared" ca="1" si="0"/>
        <v>43619</v>
      </c>
      <c r="B8" s="13" t="s">
        <v>13</v>
      </c>
      <c r="C8" s="13">
        <v>6794</v>
      </c>
      <c r="D8" s="13">
        <v>13000</v>
      </c>
    </row>
    <row r="9" spans="1:4">
      <c r="A9" s="9">
        <f t="shared" ca="1" si="0"/>
        <v>43620</v>
      </c>
      <c r="B9" s="13" t="s">
        <v>13</v>
      </c>
      <c r="C9" s="13">
        <v>6794</v>
      </c>
      <c r="D9" s="13">
        <v>11000</v>
      </c>
    </row>
    <row r="10" spans="1:4">
      <c r="A10" s="9">
        <f t="shared" ca="1" si="0"/>
        <v>43621</v>
      </c>
      <c r="B10" s="13" t="s">
        <v>13</v>
      </c>
      <c r="C10" s="13">
        <v>6794</v>
      </c>
      <c r="D10" s="13">
        <v>5931</v>
      </c>
    </row>
    <row r="11" spans="1:4">
      <c r="A11" s="9">
        <f t="shared" ca="1" si="0"/>
        <v>43622</v>
      </c>
      <c r="B11" s="13" t="s">
        <v>13</v>
      </c>
      <c r="C11" s="13">
        <v>6794</v>
      </c>
      <c r="D11" s="13">
        <v>6942</v>
      </c>
    </row>
    <row r="12" spans="1:4">
      <c r="A12" s="9">
        <f t="shared" ca="1" si="0"/>
        <v>43623</v>
      </c>
      <c r="B12" s="13" t="s">
        <v>13</v>
      </c>
      <c r="C12" s="13">
        <v>3000</v>
      </c>
      <c r="D12" s="13">
        <v>155222</v>
      </c>
    </row>
    <row r="13" spans="1:4">
      <c r="A13" s="9">
        <f t="shared" ca="1" si="0"/>
        <v>43624</v>
      </c>
      <c r="B13" s="13" t="s">
        <v>15</v>
      </c>
      <c r="C13" s="13">
        <v>4765</v>
      </c>
      <c r="D13" s="13">
        <v>10000</v>
      </c>
    </row>
    <row r="14" spans="1:4">
      <c r="A14" s="9">
        <f t="shared" ca="1" si="0"/>
        <v>43625</v>
      </c>
      <c r="B14" s="13" t="s">
        <v>17</v>
      </c>
      <c r="C14" s="13">
        <v>6794</v>
      </c>
      <c r="D14" s="13">
        <v>10000</v>
      </c>
    </row>
    <row r="15" spans="1:4">
      <c r="A15" s="9">
        <f t="shared" ca="1" si="0"/>
        <v>43626</v>
      </c>
      <c r="B15" s="13" t="s">
        <v>13</v>
      </c>
      <c r="C15" s="13">
        <v>8960</v>
      </c>
      <c r="D15" s="13">
        <v>8000</v>
      </c>
    </row>
    <row r="16" spans="1:4">
      <c r="A16" s="9">
        <f t="shared" ca="1" si="0"/>
        <v>43627</v>
      </c>
      <c r="B16" s="13" t="s">
        <v>15</v>
      </c>
      <c r="C16" s="13">
        <v>4563</v>
      </c>
      <c r="D16" s="13">
        <v>6000</v>
      </c>
    </row>
    <row r="17" spans="1:4">
      <c r="A17" s="9">
        <f t="shared" ca="1" si="0"/>
        <v>43628</v>
      </c>
      <c r="B17" s="13" t="s">
        <v>17</v>
      </c>
      <c r="C17" s="13">
        <v>6888</v>
      </c>
      <c r="D17" s="13">
        <v>4000</v>
      </c>
    </row>
    <row r="18" spans="1:4">
      <c r="A18" s="9">
        <f t="shared" ca="1" si="0"/>
        <v>43629</v>
      </c>
      <c r="B18" s="13" t="s">
        <v>11</v>
      </c>
      <c r="C18" s="13">
        <v>1977</v>
      </c>
      <c r="D18" s="13">
        <v>10000</v>
      </c>
    </row>
    <row r="19" spans="1:4">
      <c r="A19" s="9">
        <f t="shared" ca="1" si="0"/>
        <v>43630</v>
      </c>
      <c r="B19" s="13" t="s">
        <v>11</v>
      </c>
      <c r="C19" s="13">
        <v>4662</v>
      </c>
      <c r="D19" s="13">
        <v>12000</v>
      </c>
    </row>
    <row r="20" spans="1:4">
      <c r="A20" s="9">
        <f t="shared" ca="1" si="0"/>
        <v>43631</v>
      </c>
      <c r="B20" s="13" t="s">
        <v>13</v>
      </c>
      <c r="C20" s="13">
        <v>6794</v>
      </c>
      <c r="D20" s="13">
        <v>13000</v>
      </c>
    </row>
    <row r="21" spans="1:4">
      <c r="A21" s="9">
        <f t="shared" ca="1" si="0"/>
        <v>43632</v>
      </c>
      <c r="B21" s="13" t="s">
        <v>11</v>
      </c>
      <c r="C21" s="13">
        <v>8960</v>
      </c>
      <c r="D21" s="13">
        <v>8000</v>
      </c>
    </row>
    <row r="22" spans="1:4">
      <c r="A22" s="9">
        <f t="shared" ca="1" si="0"/>
        <v>43633</v>
      </c>
      <c r="B22" s="13" t="s">
        <v>13</v>
      </c>
      <c r="C22" s="13">
        <v>4563</v>
      </c>
      <c r="D22" s="13">
        <v>6000</v>
      </c>
    </row>
    <row r="23" spans="1:4">
      <c r="A23" s="9">
        <f t="shared" ca="1" si="0"/>
        <v>43634</v>
      </c>
      <c r="B23" s="13" t="s">
        <v>13</v>
      </c>
      <c r="C23" s="13">
        <v>6888</v>
      </c>
      <c r="D23" s="13">
        <v>4000</v>
      </c>
    </row>
    <row r="24" spans="1:4">
      <c r="A24" s="9">
        <f t="shared" ca="1" si="0"/>
        <v>43635</v>
      </c>
      <c r="B24" s="13" t="s">
        <v>15</v>
      </c>
      <c r="C24" s="13">
        <v>1977</v>
      </c>
      <c r="D24" s="13">
        <v>10000</v>
      </c>
    </row>
    <row r="25" spans="1:4">
      <c r="A25" s="9">
        <f t="shared" ca="1" si="0"/>
        <v>43636</v>
      </c>
      <c r="B25" s="13" t="s">
        <v>17</v>
      </c>
      <c r="C25" s="13">
        <v>4662</v>
      </c>
      <c r="D25" s="13">
        <v>12000</v>
      </c>
    </row>
    <row r="26" spans="1:4">
      <c r="A26" s="9">
        <f t="shared" ca="1" si="0"/>
        <v>43637</v>
      </c>
      <c r="B26" s="13" t="s">
        <v>13</v>
      </c>
      <c r="C26" s="13">
        <v>6794</v>
      </c>
      <c r="D26" s="13">
        <v>44522</v>
      </c>
    </row>
    <row r="27" spans="1:4">
      <c r="A27" s="9">
        <f t="shared" ca="1" si="0"/>
        <v>43638</v>
      </c>
      <c r="B27" s="13" t="s">
        <v>15</v>
      </c>
      <c r="C27" s="13">
        <v>3000</v>
      </c>
      <c r="D27" s="13">
        <v>1490</v>
      </c>
    </row>
    <row r="28" spans="1:4">
      <c r="A28" s="9">
        <f t="shared" ca="1" si="0"/>
        <v>43639</v>
      </c>
      <c r="B28" s="13" t="s">
        <v>17</v>
      </c>
      <c r="C28" s="13">
        <v>4765</v>
      </c>
      <c r="D28" s="13">
        <v>1280</v>
      </c>
    </row>
    <row r="29" spans="1:4">
      <c r="A29" s="9">
        <f t="shared" ca="1" si="0"/>
        <v>43640</v>
      </c>
      <c r="B29" s="13" t="s">
        <v>11</v>
      </c>
      <c r="C29" s="13">
        <v>6794</v>
      </c>
      <c r="D29" s="13">
        <v>900</v>
      </c>
    </row>
    <row r="30" spans="1:4">
      <c r="A30" s="9">
        <f t="shared" ca="1" si="0"/>
        <v>43641</v>
      </c>
      <c r="B30" s="13" t="s">
        <v>11</v>
      </c>
      <c r="C30" s="13">
        <v>5065</v>
      </c>
      <c r="D30" s="13">
        <v>5458</v>
      </c>
    </row>
    <row r="31" spans="1:4">
      <c r="A31" s="9">
        <f ca="1">TODAY()</f>
        <v>43642</v>
      </c>
      <c r="B31" s="13" t="s">
        <v>13</v>
      </c>
      <c r="C31" s="13">
        <v>6794</v>
      </c>
      <c r="D31" s="13">
        <v>230</v>
      </c>
    </row>
    <row r="32" spans="1:4">
      <c r="A32" s="9">
        <v>43630</v>
      </c>
      <c r="B32" s="13" t="s">
        <v>11</v>
      </c>
      <c r="C32" s="13">
        <v>3000</v>
      </c>
      <c r="D32" s="13">
        <v>2840</v>
      </c>
    </row>
    <row r="33" spans="1:4">
      <c r="A33" s="9">
        <v>43631</v>
      </c>
      <c r="B33" s="13" t="s">
        <v>11</v>
      </c>
      <c r="C33" s="13">
        <v>4765</v>
      </c>
      <c r="D33" s="13">
        <v>2300</v>
      </c>
    </row>
    <row r="34" spans="1:4">
      <c r="A34" s="9">
        <v>43632</v>
      </c>
      <c r="B34" s="13" t="s">
        <v>11</v>
      </c>
      <c r="C34" s="13">
        <v>3000</v>
      </c>
      <c r="D34" s="13">
        <v>1222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B0B60-B69B-45D4-B973-462A488750C5}">
  <sheetPr codeName="Sheet6"/>
  <dimension ref="A1:Q32"/>
  <sheetViews>
    <sheetView showGridLines="0" topLeftCell="B1" workbookViewId="0">
      <selection activeCell="N2" sqref="N2"/>
    </sheetView>
  </sheetViews>
  <sheetFormatPr defaultRowHeight="14.4"/>
  <cols>
    <col min="2" max="2" width="28" bestFit="1" customWidth="1"/>
    <col min="3" max="4" width="3.6640625" customWidth="1"/>
    <col min="5" max="5" width="13.109375" bestFit="1" customWidth="1"/>
    <col min="6" max="6" width="36.21875" bestFit="1" customWidth="1"/>
    <col min="7" max="7" width="15.44140625" bestFit="1" customWidth="1"/>
    <col min="8" max="8" width="3" customWidth="1"/>
    <col min="10" max="10" width="15.44140625" bestFit="1" customWidth="1"/>
    <col min="12" max="12" width="3.109375" customWidth="1"/>
    <col min="13" max="13" width="15.88671875" bestFit="1" customWidth="1"/>
    <col min="14" max="14" width="11.21875" bestFit="1" customWidth="1"/>
    <col min="15" max="15" width="2.6640625" customWidth="1"/>
    <col min="16" max="16" width="13.77734375" bestFit="1" customWidth="1"/>
    <col min="17" max="17" width="9.33203125" bestFit="1" customWidth="1"/>
  </cols>
  <sheetData>
    <row r="1" spans="1:17">
      <c r="A1" s="14" t="s">
        <v>73</v>
      </c>
      <c r="B1" s="15" t="str">
        <f>G2&amp;" This Month"</f>
        <v>Services This Month</v>
      </c>
      <c r="C1" s="16"/>
      <c r="D1" s="17"/>
      <c r="E1" s="18"/>
      <c r="F1" s="19" t="s">
        <v>74</v>
      </c>
      <c r="G1" s="104">
        <v>6</v>
      </c>
      <c r="H1" s="17"/>
      <c r="I1" s="20" t="s">
        <v>75</v>
      </c>
      <c r="J1" s="20" t="s">
        <v>76</v>
      </c>
      <c r="K1" s="21" t="s">
        <v>77</v>
      </c>
      <c r="L1" s="17"/>
      <c r="M1" s="124" t="s">
        <v>123</v>
      </c>
      <c r="N1" s="125"/>
      <c r="O1" s="17"/>
      <c r="P1" s="124" t="s">
        <v>78</v>
      </c>
      <c r="Q1" s="125"/>
    </row>
    <row r="2" spans="1:17">
      <c r="A2" s="22">
        <f ca="1">DATE(YEAR(TODAY()),MONTH(TODAY()),1)</f>
        <v>43617</v>
      </c>
      <c r="B2" s="23">
        <f ca="1">IF(A2&lt;=TODAY(), VLOOKUP(A2,'Data-Sales'!$A:$G,MATCH($G$2,'Data-Sales'!$1:$1,0),FALSE),"")</f>
        <v>310</v>
      </c>
      <c r="C2" s="16"/>
      <c r="D2" s="17"/>
      <c r="E2" s="18"/>
      <c r="F2" s="19" t="s">
        <v>79</v>
      </c>
      <c r="G2" s="24" t="str">
        <f>VLOOKUP(G1,I:J,2,FALSE)</f>
        <v>Services</v>
      </c>
      <c r="H2" s="17"/>
      <c r="I2" s="23">
        <v>1</v>
      </c>
      <c r="J2" s="25" t="str">
        <f>'Data-Sales'!B1</f>
        <v>Leads</v>
      </c>
      <c r="K2" s="23" t="str">
        <f>IF(Setup!B13="$","$","")</f>
        <v/>
      </c>
      <c r="L2" s="17"/>
      <c r="M2" s="26" t="s">
        <v>80</v>
      </c>
      <c r="N2" s="105">
        <v>1</v>
      </c>
      <c r="O2" s="17"/>
      <c r="P2" s="26" t="str">
        <f>'Data-MRR by Region'!C1</f>
        <v>New Business</v>
      </c>
      <c r="Q2" s="27">
        <f>SUM('Data-MRR by Region'!C:C)</f>
        <v>180450</v>
      </c>
    </row>
    <row r="3" spans="1:17">
      <c r="A3" s="22">
        <f ca="1">IFERROR(IF(MONTH(A2+1)=MONTH($A$2), A2+1, ""),"")</f>
        <v>43618</v>
      </c>
      <c r="B3" s="23">
        <f ca="1">IF(A3&lt;=TODAY(), VLOOKUP(A3,'Data-Sales'!$A:$G,MATCH($G$2,'Data-Sales'!$1:$1,0),FALSE),"")</f>
        <v>310</v>
      </c>
      <c r="C3" s="16"/>
      <c r="D3" s="17"/>
      <c r="E3" s="17"/>
      <c r="F3" s="17"/>
      <c r="G3" s="17"/>
      <c r="H3" s="17"/>
      <c r="I3" s="23">
        <v>2</v>
      </c>
      <c r="J3" s="25" t="str">
        <f>'Data-Sales'!C1</f>
        <v>Trials</v>
      </c>
      <c r="K3" s="23" t="str">
        <f>IF(Setup!B14="$","$","")</f>
        <v/>
      </c>
      <c r="L3" s="17"/>
      <c r="M3" s="26" t="s">
        <v>81</v>
      </c>
      <c r="N3" s="24">
        <f>ROUNDUP((N2-1)/10,0)+1</f>
        <v>1</v>
      </c>
      <c r="O3" s="17"/>
      <c r="P3" s="26" t="str">
        <f>'Data-MRR by Region'!D1</f>
        <v>Expansion</v>
      </c>
      <c r="Q3" s="27">
        <f>SUM('Data-MRR by Region'!D:D)</f>
        <v>412337</v>
      </c>
    </row>
    <row r="4" spans="1:17">
      <c r="A4" s="22">
        <f t="shared" ref="A4:A32" ca="1" si="0">IFERROR(IF(MONTH(A3+1)=MONTH($A$2), A3+1, ""),"")</f>
        <v>43619</v>
      </c>
      <c r="B4" s="23">
        <f ca="1">IF(A4&lt;=TODAY(), VLOOKUP(A4,'Data-Sales'!$A:$G,MATCH($G$2,'Data-Sales'!$1:$1,0),FALSE),"")</f>
        <v>310</v>
      </c>
      <c r="C4" s="16"/>
      <c r="D4" s="17"/>
      <c r="E4" s="126" t="s">
        <v>82</v>
      </c>
      <c r="F4" s="126"/>
      <c r="G4" s="126"/>
      <c r="H4" s="17"/>
      <c r="I4" s="23">
        <v>3</v>
      </c>
      <c r="J4" s="25" t="str">
        <f>'Data-Sales'!D1</f>
        <v>Wins</v>
      </c>
      <c r="K4" s="23" t="str">
        <f>IF(Setup!B15="$","$","")</f>
        <v/>
      </c>
      <c r="L4" s="17"/>
      <c r="M4" s="26" t="s">
        <v>83</v>
      </c>
      <c r="N4" s="24">
        <f>COUNTA('Pivot Tables'!A:A)-1</f>
        <v>20</v>
      </c>
      <c r="O4" s="17"/>
      <c r="P4" s="17"/>
      <c r="Q4" s="17"/>
    </row>
    <row r="5" spans="1:17">
      <c r="A5" s="22">
        <f t="shared" ca="1" si="0"/>
        <v>43620</v>
      </c>
      <c r="B5" s="23">
        <f ca="1">IF(A5&lt;=TODAY(), VLOOKUP(A5,'Data-Sales'!$A:$G,MATCH($G$2,'Data-Sales'!$1:$1,0),FALSE),"")</f>
        <v>310</v>
      </c>
      <c r="C5" s="16"/>
      <c r="D5" s="17"/>
      <c r="E5" s="24" t="s">
        <v>84</v>
      </c>
      <c r="F5" s="23">
        <f ca="1">SUM(B:B)</f>
        <v>9600</v>
      </c>
      <c r="G5" s="28"/>
      <c r="H5" s="17"/>
      <c r="I5" s="23">
        <v>4</v>
      </c>
      <c r="J5" s="25" t="str">
        <f>'Data-Sales'!E1</f>
        <v>New MRR</v>
      </c>
      <c r="K5" s="23" t="str">
        <f>IF(Setup!B16="$","$","")</f>
        <v>$</v>
      </c>
      <c r="L5" s="17"/>
      <c r="M5" s="26" t="s">
        <v>85</v>
      </c>
      <c r="N5" s="24">
        <f>ROUNDUP(N4/10,0)</f>
        <v>2</v>
      </c>
      <c r="O5" s="17"/>
      <c r="P5" s="17"/>
      <c r="Q5" s="17"/>
    </row>
    <row r="6" spans="1:17">
      <c r="A6" s="22">
        <f t="shared" ca="1" si="0"/>
        <v>43621</v>
      </c>
      <c r="B6" s="23">
        <f ca="1">IF(A6&lt;=TODAY(), VLOOKUP(A6,'Data-Sales'!$A:$G,MATCH($G$2,'Data-Sales'!$1:$1,0),FALSE),"")</f>
        <v>310</v>
      </c>
      <c r="C6" s="16"/>
      <c r="D6" s="17"/>
      <c r="E6" s="24" t="s">
        <v>86</v>
      </c>
      <c r="F6" s="23">
        <f ca="1">INDEX(Setup!A:O, MATCH(G2,Setup!A:A,0), MATCH(A2,Setup!12:12,0))</f>
        <v>100</v>
      </c>
      <c r="G6" s="29"/>
      <c r="H6" s="17"/>
      <c r="I6" s="23">
        <v>5</v>
      </c>
      <c r="J6" s="25" t="str">
        <f>'Data-Sales'!F1</f>
        <v>Expansion MRR</v>
      </c>
      <c r="K6" s="23" t="str">
        <f>IF(Setup!B17="$","$","")</f>
        <v>$</v>
      </c>
      <c r="L6" s="17"/>
      <c r="M6" s="26" t="s">
        <v>87</v>
      </c>
      <c r="N6" s="24" t="str">
        <f>IF(N3&lt;=N5,"Page "&amp;N3&amp;" of "&amp;N5,"Blank page. Scroll down "&amp;N3-N5&amp;" time(s)")</f>
        <v>Page 1 of 2</v>
      </c>
      <c r="O6" s="17"/>
      <c r="P6" s="17"/>
      <c r="Q6" s="17"/>
    </row>
    <row r="7" spans="1:17">
      <c r="A7" s="22">
        <f t="shared" ca="1" si="0"/>
        <v>43622</v>
      </c>
      <c r="B7" s="23">
        <f ca="1">IF(A7&lt;=TODAY(), VLOOKUP(A7,'Data-Sales'!$A:$G,MATCH($G$2,'Data-Sales'!$1:$1,0),FALSE),"")</f>
        <v>310</v>
      </c>
      <c r="C7" s="16"/>
      <c r="D7" s="17"/>
      <c r="E7" s="24" t="s">
        <v>88</v>
      </c>
      <c r="F7" s="23">
        <f ca="1">IF(F5&gt;= F6,F5,"")</f>
        <v>9600</v>
      </c>
      <c r="G7" s="29"/>
      <c r="H7" s="17"/>
      <c r="I7" s="23">
        <v>6</v>
      </c>
      <c r="J7" s="25" t="str">
        <f>'Data-Sales'!G1</f>
        <v>Services</v>
      </c>
      <c r="K7" s="23" t="str">
        <f>IF(Setup!B18="$","$","")</f>
        <v>$</v>
      </c>
      <c r="L7" s="17"/>
      <c r="M7" s="17"/>
      <c r="N7" s="17"/>
      <c r="O7" s="17"/>
      <c r="P7" s="17"/>
      <c r="Q7" s="17"/>
    </row>
    <row r="8" spans="1:17">
      <c r="A8" s="22">
        <f t="shared" ca="1" si="0"/>
        <v>43623</v>
      </c>
      <c r="B8" s="23">
        <f ca="1">IF(A8&lt;=TODAY(), VLOOKUP(A8,'Data-Sales'!$A:$G,MATCH($G$2,'Data-Sales'!$1:$1,0),FALSE),"")</f>
        <v>560</v>
      </c>
      <c r="C8" s="16"/>
      <c r="D8" s="17"/>
      <c r="E8" s="24" t="s">
        <v>89</v>
      </c>
      <c r="F8" s="23">
        <f ca="1">IF(F5&lt;F6,F5,0)</f>
        <v>0</v>
      </c>
      <c r="G8" s="29"/>
      <c r="H8" s="17"/>
      <c r="I8" s="17"/>
      <c r="J8" s="17"/>
      <c r="K8" s="11"/>
      <c r="L8" s="17"/>
      <c r="M8" s="17"/>
      <c r="N8" s="17"/>
      <c r="O8" s="17"/>
      <c r="P8" s="17"/>
      <c r="Q8" s="17"/>
    </row>
    <row r="9" spans="1:17">
      <c r="A9" s="22">
        <f t="shared" ca="1" si="0"/>
        <v>43624</v>
      </c>
      <c r="B9" s="23">
        <f ca="1">IF(A9&lt;=TODAY(), VLOOKUP(A9,'Data-Sales'!$A:$G,MATCH($G$2,'Data-Sales'!$1:$1,0),FALSE),"")</f>
        <v>490</v>
      </c>
      <c r="C9" s="16"/>
      <c r="D9" s="17"/>
      <c r="E9" s="24" t="s">
        <v>90</v>
      </c>
      <c r="F9" s="23">
        <f ca="1">MAX(0, F6-F5)</f>
        <v>0</v>
      </c>
      <c r="G9" s="30"/>
      <c r="H9" s="17"/>
      <c r="I9" s="17"/>
      <c r="J9" s="17"/>
      <c r="K9" s="11"/>
      <c r="L9" s="17"/>
      <c r="M9" s="17"/>
      <c r="N9" s="17"/>
      <c r="O9" s="17"/>
      <c r="P9" s="17"/>
      <c r="Q9" s="17"/>
    </row>
    <row r="10" spans="1:17">
      <c r="A10" s="22">
        <f t="shared" ca="1" si="0"/>
        <v>43625</v>
      </c>
      <c r="B10" s="23">
        <f ca="1">IF(A10&lt;=TODAY(), VLOOKUP(A10,'Data-Sales'!$A:$G,MATCH($G$2,'Data-Sales'!$1:$1,0),FALSE),"")</f>
        <v>310</v>
      </c>
      <c r="C10" s="16"/>
      <c r="D10" s="17"/>
      <c r="E10" s="31" t="s">
        <v>91</v>
      </c>
      <c r="F10" s="23">
        <v>1</v>
      </c>
      <c r="G10" s="23">
        <v>3</v>
      </c>
      <c r="H10" s="17"/>
      <c r="I10" s="17"/>
      <c r="J10" s="17"/>
      <c r="K10" s="11"/>
      <c r="L10" s="17"/>
      <c r="M10" s="17"/>
      <c r="N10" s="17"/>
      <c r="O10" s="17"/>
      <c r="P10" s="17"/>
      <c r="Q10" s="17"/>
    </row>
    <row r="11" spans="1:17">
      <c r="A11" s="22">
        <f t="shared" ca="1" si="0"/>
        <v>43626</v>
      </c>
      <c r="B11" s="23">
        <f ca="1">IF(A11&lt;=TODAY(), VLOOKUP(A11,'Data-Sales'!$A:$G,MATCH($G$2,'Data-Sales'!$1:$1,0),FALSE),"")</f>
        <v>310</v>
      </c>
      <c r="C11" s="16"/>
      <c r="D11" s="17"/>
      <c r="E11" s="31" t="s">
        <v>92</v>
      </c>
      <c r="F11" s="23">
        <f ca="1">MIN(1,F5/F6)</f>
        <v>1</v>
      </c>
      <c r="G11" s="23">
        <f ca="1">F11</f>
        <v>1</v>
      </c>
      <c r="H11" s="17"/>
      <c r="I11" s="17"/>
      <c r="J11" s="17"/>
      <c r="K11" s="11"/>
      <c r="L11" s="17"/>
      <c r="M11" s="17"/>
      <c r="N11" s="17"/>
      <c r="O11" s="17"/>
      <c r="P11" s="17"/>
      <c r="Q11" s="17"/>
    </row>
    <row r="12" spans="1:17">
      <c r="A12" s="22">
        <f t="shared" ca="1" si="0"/>
        <v>43627</v>
      </c>
      <c r="B12" s="23">
        <f ca="1">IF(A12&lt;=TODAY(), VLOOKUP(A12,'Data-Sales'!$A:$G,MATCH($G$2,'Data-Sales'!$1:$1,0),FALSE),"")</f>
        <v>310</v>
      </c>
      <c r="C12" s="16"/>
      <c r="D12" s="17"/>
      <c r="E12" s="31" t="s">
        <v>93</v>
      </c>
      <c r="F12" s="23" t="str">
        <f ca="1">IF(F5&gt;= F6, TEXT(F5,  INDEX(K:K, MATCH(G1,I:I,0))&amp;"#,##0") &amp; " " &amp; G2 &amp;" - Target Hit!", TEXT(F5,  INDEX(K:K, MATCH(G1,I:I,0))&amp;"#,##0") &amp; " " &amp; G2)</f>
        <v>$9,600 Services - Target Hit!</v>
      </c>
      <c r="G12" s="23"/>
      <c r="H12" s="17"/>
      <c r="I12" s="17"/>
      <c r="J12" s="17"/>
      <c r="K12" s="11"/>
      <c r="L12" s="17"/>
      <c r="M12" s="17"/>
      <c r="N12" s="17"/>
      <c r="O12" s="17"/>
      <c r="P12" s="17"/>
      <c r="Q12" s="17"/>
    </row>
    <row r="13" spans="1:17">
      <c r="A13" s="22">
        <f t="shared" ca="1" si="0"/>
        <v>43628</v>
      </c>
      <c r="B13" s="23">
        <f ca="1">IF(A13&lt;=TODAY(), VLOOKUP(A13,'Data-Sales'!$A:$G,MATCH($G$2,'Data-Sales'!$1:$1,0),FALSE),"")</f>
        <v>560</v>
      </c>
      <c r="C13" s="16"/>
      <c r="D13" s="17"/>
      <c r="E13" s="31" t="s">
        <v>94</v>
      </c>
      <c r="F13" s="23">
        <v>1</v>
      </c>
      <c r="G13" s="23">
        <v>3</v>
      </c>
      <c r="H13" s="17"/>
      <c r="I13" s="17"/>
      <c r="J13" s="17"/>
      <c r="K13" s="11"/>
      <c r="L13" s="17"/>
      <c r="M13" s="17"/>
      <c r="N13" s="17"/>
      <c r="O13" s="17"/>
      <c r="P13" s="17"/>
      <c r="Q13" s="17"/>
    </row>
    <row r="14" spans="1:17">
      <c r="A14" s="22">
        <f t="shared" ca="1" si="0"/>
        <v>43629</v>
      </c>
      <c r="B14" s="23">
        <f ca="1">IF(A14&lt;=TODAY(), VLOOKUP(A14,'Data-Sales'!$A:$G,MATCH($G$2,'Data-Sales'!$1:$1,0),FALSE),"")</f>
        <v>490</v>
      </c>
      <c r="C14" s="16"/>
      <c r="D14" s="17"/>
      <c r="E14" s="31" t="s">
        <v>95</v>
      </c>
      <c r="F14" s="32">
        <v>1</v>
      </c>
      <c r="G14" s="32">
        <f>F14</f>
        <v>1</v>
      </c>
      <c r="H14" s="17"/>
      <c r="I14" s="17"/>
      <c r="J14" s="17"/>
      <c r="K14" s="11"/>
      <c r="L14" s="17"/>
      <c r="M14" s="17"/>
      <c r="N14" s="17"/>
      <c r="O14" s="17"/>
      <c r="P14" s="17"/>
      <c r="Q14" s="17"/>
    </row>
    <row r="15" spans="1:17">
      <c r="A15" s="22">
        <f t="shared" ca="1" si="0"/>
        <v>43630</v>
      </c>
      <c r="B15" s="23">
        <f ca="1">IF(A15&lt;=TODAY(), VLOOKUP(A15,'Data-Sales'!$A:$G,MATCH($G$2,'Data-Sales'!$1:$1,0),FALSE),"")</f>
        <v>560</v>
      </c>
      <c r="C15" s="16"/>
      <c r="D15" s="17"/>
      <c r="E15" s="31" t="s">
        <v>96</v>
      </c>
      <c r="F15" s="23" t="str">
        <f ca="1">"Target is " &amp;TEXT(F6,  INDEX(K:K, MATCH(G1,I:I,0))&amp;"#,##0")</f>
        <v>Target is $100</v>
      </c>
      <c r="G15" s="23"/>
      <c r="H15" s="17"/>
      <c r="I15" s="17"/>
      <c r="J15" s="17"/>
      <c r="K15" s="11"/>
      <c r="L15" s="17"/>
      <c r="M15" s="17"/>
      <c r="N15" s="17"/>
      <c r="O15" s="17"/>
      <c r="P15" s="17"/>
      <c r="Q15" s="17"/>
    </row>
    <row r="16" spans="1:17">
      <c r="A16" s="22">
        <f t="shared" ca="1" si="0"/>
        <v>43631</v>
      </c>
      <c r="B16" s="23">
        <f ca="1">IF(A16&lt;=TODAY(), VLOOKUP(A16,'Data-Sales'!$A:$G,MATCH($G$2,'Data-Sales'!$1:$1,0),FALSE),"")</f>
        <v>310</v>
      </c>
      <c r="C16" s="16"/>
      <c r="D16" s="17"/>
      <c r="E16" s="17"/>
      <c r="F16" s="17"/>
      <c r="G16" s="17"/>
      <c r="H16" s="17"/>
      <c r="I16" s="17"/>
      <c r="J16" s="17"/>
      <c r="K16" s="11"/>
      <c r="L16" s="17"/>
      <c r="M16" s="17"/>
      <c r="N16" s="17"/>
      <c r="O16" s="17"/>
      <c r="P16" s="17"/>
      <c r="Q16" s="17"/>
    </row>
    <row r="17" spans="1:17">
      <c r="A17" s="22">
        <f t="shared" ca="1" si="0"/>
        <v>43632</v>
      </c>
      <c r="B17" s="23">
        <f ca="1">IF(A17&lt;=TODAY(), VLOOKUP(A17,'Data-Sales'!$A:$G,MATCH($G$2,'Data-Sales'!$1:$1,0),FALSE),"")</f>
        <v>310</v>
      </c>
      <c r="C17" s="16"/>
      <c r="D17" s="17"/>
      <c r="E17" s="17"/>
      <c r="F17" s="17"/>
      <c r="G17" s="17"/>
      <c r="H17" s="17"/>
      <c r="I17" s="17"/>
      <c r="J17" s="17"/>
      <c r="K17" s="11"/>
      <c r="L17" s="17"/>
      <c r="M17" s="17"/>
      <c r="N17" s="17"/>
      <c r="O17" s="17"/>
      <c r="P17" s="17"/>
      <c r="Q17" s="17"/>
    </row>
    <row r="18" spans="1:17">
      <c r="A18" s="22">
        <f t="shared" ca="1" si="0"/>
        <v>43633</v>
      </c>
      <c r="B18" s="23">
        <f ca="1">IF(A18&lt;=TODAY(), VLOOKUP(A18,'Data-Sales'!$A:$G,MATCH($G$2,'Data-Sales'!$1:$1,0),FALSE),"")</f>
        <v>310</v>
      </c>
      <c r="C18" s="16"/>
      <c r="D18" s="17"/>
      <c r="E18" s="17"/>
      <c r="F18" s="17"/>
      <c r="G18" s="17"/>
      <c r="H18" s="17"/>
      <c r="I18" s="17"/>
      <c r="J18" s="17"/>
      <c r="K18" s="11"/>
      <c r="L18" s="17"/>
      <c r="M18" s="17"/>
      <c r="N18" s="17"/>
      <c r="O18" s="17"/>
      <c r="P18" s="17"/>
      <c r="Q18" s="17"/>
    </row>
    <row r="19" spans="1:17">
      <c r="A19" s="22">
        <f t="shared" ca="1" si="0"/>
        <v>43634</v>
      </c>
      <c r="B19" s="23">
        <f ca="1">IF(A19&lt;=TODAY(), VLOOKUP(A19,'Data-Sales'!$A:$G,MATCH($G$2,'Data-Sales'!$1:$1,0),FALSE),"")</f>
        <v>310</v>
      </c>
      <c r="C19" s="16"/>
      <c r="D19" s="17"/>
      <c r="E19" s="103"/>
      <c r="F19" s="103"/>
      <c r="G19" s="103"/>
      <c r="H19" s="103"/>
      <c r="I19" s="103"/>
      <c r="J19" s="17"/>
      <c r="K19" s="11"/>
      <c r="L19" s="17"/>
      <c r="M19" s="17"/>
      <c r="N19" s="17"/>
      <c r="O19" s="17"/>
      <c r="P19" s="17"/>
      <c r="Q19" s="17"/>
    </row>
    <row r="20" spans="1:17">
      <c r="A20" s="22">
        <f t="shared" ca="1" si="0"/>
        <v>43635</v>
      </c>
      <c r="B20" s="23">
        <f ca="1">IF(A20&lt;=TODAY(), VLOOKUP(A20,'Data-Sales'!$A:$G,MATCH($G$2,'Data-Sales'!$1:$1,0),FALSE),"")</f>
        <v>310</v>
      </c>
      <c r="C20" s="16"/>
      <c r="D20" s="17"/>
      <c r="E20" s="103"/>
      <c r="F20" s="103"/>
      <c r="G20" s="103"/>
      <c r="H20" s="103"/>
      <c r="I20" s="103"/>
      <c r="J20" s="17"/>
      <c r="K20" s="11"/>
      <c r="L20" s="17"/>
      <c r="M20" s="17"/>
      <c r="N20" s="17"/>
      <c r="O20" s="17"/>
      <c r="P20" s="17"/>
      <c r="Q20" s="17"/>
    </row>
    <row r="21" spans="1:17">
      <c r="A21" s="22">
        <f t="shared" ca="1" si="0"/>
        <v>43636</v>
      </c>
      <c r="B21" s="23">
        <f ca="1">IF(A21&lt;=TODAY(), VLOOKUP(A21,'Data-Sales'!$A:$G,MATCH($G$2,'Data-Sales'!$1:$1,0),FALSE),"")</f>
        <v>310</v>
      </c>
      <c r="C21" s="16"/>
      <c r="D21" s="17"/>
      <c r="E21" s="103"/>
      <c r="F21" s="103"/>
      <c r="G21" s="103"/>
      <c r="H21" s="103"/>
      <c r="I21" s="103"/>
      <c r="J21" s="17"/>
      <c r="K21" s="11"/>
      <c r="L21" s="17"/>
      <c r="M21" s="17"/>
      <c r="N21" s="17"/>
      <c r="O21" s="17"/>
      <c r="P21" s="17"/>
      <c r="Q21" s="17"/>
    </row>
    <row r="22" spans="1:17">
      <c r="A22" s="22">
        <f t="shared" ca="1" si="0"/>
        <v>43637</v>
      </c>
      <c r="B22" s="23">
        <f ca="1">IF(A22&lt;=TODAY(), VLOOKUP(A22,'Data-Sales'!$A:$G,MATCH($G$2,'Data-Sales'!$1:$1,0),FALSE),"")</f>
        <v>310</v>
      </c>
      <c r="C22" s="16"/>
      <c r="D22" s="17"/>
      <c r="E22" s="103"/>
      <c r="F22" s="103"/>
      <c r="G22" s="103"/>
      <c r="H22" s="103"/>
      <c r="I22" s="103"/>
      <c r="J22" s="17"/>
      <c r="K22" s="11"/>
      <c r="L22" s="17"/>
      <c r="M22" s="17"/>
      <c r="N22" s="17"/>
      <c r="O22" s="17"/>
      <c r="P22" s="17"/>
      <c r="Q22" s="17"/>
    </row>
    <row r="23" spans="1:17">
      <c r="A23" s="22">
        <f t="shared" ca="1" si="0"/>
        <v>43638</v>
      </c>
      <c r="B23" s="23">
        <f ca="1">IF(A23&lt;=TODAY(), VLOOKUP(A23,'Data-Sales'!$A:$G,MATCH($G$2,'Data-Sales'!$1:$1,0),FALSE),"")</f>
        <v>560</v>
      </c>
      <c r="C23" s="16"/>
      <c r="D23" s="17"/>
      <c r="E23" s="103"/>
      <c r="F23" s="103"/>
      <c r="G23" s="103"/>
      <c r="H23" s="103"/>
      <c r="I23" s="103"/>
      <c r="J23" s="17"/>
      <c r="K23" s="11"/>
      <c r="L23" s="17"/>
      <c r="M23" s="17"/>
      <c r="N23" s="17"/>
      <c r="O23" s="17"/>
      <c r="P23" s="17"/>
      <c r="Q23" s="17"/>
    </row>
    <row r="24" spans="1:17">
      <c r="A24" s="22">
        <f t="shared" ca="1" si="0"/>
        <v>43639</v>
      </c>
      <c r="B24" s="23">
        <f ca="1">IF(A24&lt;=TODAY(), VLOOKUP(A24,'Data-Sales'!$A:$G,MATCH($G$2,'Data-Sales'!$1:$1,0),FALSE),"")</f>
        <v>490</v>
      </c>
      <c r="C24" s="16"/>
      <c r="D24" s="17"/>
      <c r="E24" s="17"/>
      <c r="F24" s="17"/>
      <c r="G24" s="17"/>
      <c r="H24" s="17"/>
      <c r="I24" s="17"/>
      <c r="J24" s="17"/>
      <c r="K24" s="11"/>
      <c r="L24" s="17"/>
      <c r="M24" s="17"/>
      <c r="N24" s="17"/>
      <c r="O24" s="17"/>
      <c r="P24" s="17"/>
      <c r="Q24" s="17"/>
    </row>
    <row r="25" spans="1:17">
      <c r="A25" s="22">
        <f t="shared" ca="1" si="0"/>
        <v>43640</v>
      </c>
      <c r="B25" s="23">
        <f ca="1">IF(A25&lt;=TODAY(), VLOOKUP(A25,'Data-Sales'!$A:$G,MATCH($G$2,'Data-Sales'!$1:$1,0),FALSE),"")</f>
        <v>310</v>
      </c>
      <c r="C25" s="16"/>
      <c r="D25" s="17"/>
      <c r="E25" s="17"/>
      <c r="F25" s="17"/>
      <c r="G25" s="17"/>
      <c r="H25" s="17"/>
      <c r="I25" s="17"/>
      <c r="J25" s="17"/>
      <c r="K25" s="11"/>
      <c r="L25" s="17"/>
      <c r="M25" s="17"/>
      <c r="N25" s="17"/>
      <c r="O25" s="17"/>
      <c r="P25" s="17"/>
      <c r="Q25" s="17"/>
    </row>
    <row r="26" spans="1:17">
      <c r="A26" s="22">
        <f t="shared" ca="1" si="0"/>
        <v>43641</v>
      </c>
      <c r="B26" s="23">
        <f ca="1">IF(A26&lt;=TODAY(), VLOOKUP(A26,'Data-Sales'!$A:$G,MATCH($G$2,'Data-Sales'!$1:$1,0),FALSE),"")</f>
        <v>310</v>
      </c>
      <c r="C26" s="16"/>
      <c r="D26" s="17"/>
      <c r="E26" s="17"/>
      <c r="F26" s="17"/>
      <c r="G26" s="17"/>
      <c r="H26" s="17"/>
      <c r="I26" s="17"/>
      <c r="J26" s="17"/>
      <c r="K26" s="11"/>
      <c r="L26" s="17"/>
      <c r="M26" s="17"/>
      <c r="N26" s="17"/>
      <c r="O26" s="17"/>
      <c r="P26" s="17"/>
      <c r="Q26" s="17"/>
    </row>
    <row r="27" spans="1:17">
      <c r="A27" s="22">
        <f t="shared" ca="1" si="0"/>
        <v>43642</v>
      </c>
      <c r="B27" s="23">
        <f ca="1">IF(A27&lt;=TODAY(), VLOOKUP(A27,'Data-Sales'!$A:$G,MATCH($G$2,'Data-Sales'!$1:$1,0),FALSE),"")</f>
        <v>310</v>
      </c>
      <c r="C27" s="16"/>
      <c r="D27" s="17"/>
      <c r="E27" s="17"/>
      <c r="F27" s="17"/>
      <c r="G27" s="17"/>
      <c r="H27" s="17"/>
      <c r="I27" s="17"/>
      <c r="J27" s="17"/>
      <c r="K27" s="11"/>
      <c r="L27" s="17"/>
      <c r="M27" s="17"/>
      <c r="N27" s="17"/>
      <c r="O27" s="17"/>
      <c r="P27" s="17"/>
      <c r="Q27" s="17"/>
    </row>
    <row r="28" spans="1:17">
      <c r="A28" s="22">
        <f t="shared" ca="1" si="0"/>
        <v>43643</v>
      </c>
      <c r="B28" s="23" t="str">
        <f ca="1">IF(A28&lt;=TODAY(), VLOOKUP(A28,'Data-Sales'!$A:$G,MATCH($G$2,'Data-Sales'!$1:$1,0),FALSE),"")</f>
        <v/>
      </c>
      <c r="C28" s="16"/>
      <c r="D28" s="17"/>
      <c r="E28" s="17"/>
      <c r="F28" s="17"/>
      <c r="G28" s="17"/>
      <c r="H28" s="17"/>
      <c r="I28" s="17"/>
      <c r="J28" s="17"/>
      <c r="K28" s="11"/>
      <c r="L28" s="17"/>
      <c r="M28" s="17"/>
      <c r="N28" s="17"/>
      <c r="O28" s="17"/>
      <c r="P28" s="17"/>
      <c r="Q28" s="17"/>
    </row>
    <row r="29" spans="1:17">
      <c r="A29" s="22">
        <f t="shared" ca="1" si="0"/>
        <v>43644</v>
      </c>
      <c r="B29" s="23" t="str">
        <f ca="1">IF(A29&lt;=TODAY(), VLOOKUP(A29,'Data-Sales'!$A:$G,MATCH($G$2,'Data-Sales'!$1:$1,0),FALSE),"")</f>
        <v/>
      </c>
      <c r="C29" s="16"/>
      <c r="D29" s="17"/>
      <c r="E29" s="17"/>
      <c r="F29" s="17"/>
      <c r="G29" s="17"/>
      <c r="H29" s="17"/>
      <c r="I29" s="17"/>
      <c r="J29" s="17"/>
      <c r="K29" s="11"/>
      <c r="L29" s="17"/>
      <c r="M29" s="17"/>
      <c r="N29" s="17"/>
      <c r="O29" s="17"/>
      <c r="P29" s="17"/>
      <c r="Q29" s="17"/>
    </row>
    <row r="30" spans="1:17">
      <c r="A30" s="22">
        <f t="shared" ca="1" si="0"/>
        <v>43645</v>
      </c>
      <c r="B30" s="23" t="str">
        <f ca="1">IF(A30&lt;=TODAY(), VLOOKUP(A30,'Data-Sales'!$A:$G,MATCH($G$2,'Data-Sales'!$1:$1,0),FALSE),"")</f>
        <v/>
      </c>
      <c r="C30" s="16"/>
      <c r="D30" s="17"/>
      <c r="E30" s="17"/>
      <c r="F30" s="17"/>
      <c r="G30" s="17"/>
      <c r="H30" s="17"/>
      <c r="I30" s="17"/>
      <c r="J30" s="17"/>
      <c r="K30" s="11"/>
      <c r="L30" s="17"/>
      <c r="M30" s="17"/>
      <c r="N30" s="17"/>
      <c r="O30" s="17"/>
      <c r="P30" s="17"/>
      <c r="Q30" s="17"/>
    </row>
    <row r="31" spans="1:17">
      <c r="A31" s="22">
        <f t="shared" ca="1" si="0"/>
        <v>43646</v>
      </c>
      <c r="B31" s="23" t="str">
        <f ca="1">IF(A31&lt;=TODAY(), VLOOKUP(A31,'Data-Sales'!$A:$G,MATCH($G$2,'Data-Sales'!$1:$1,0),FALSE),"")</f>
        <v/>
      </c>
      <c r="C31" s="16"/>
      <c r="D31" s="17"/>
      <c r="E31" s="17"/>
      <c r="F31" s="17"/>
      <c r="G31" s="17"/>
      <c r="H31" s="17"/>
      <c r="I31" s="17"/>
      <c r="J31" s="17"/>
      <c r="K31" s="11"/>
      <c r="L31" s="17"/>
      <c r="M31" s="17"/>
      <c r="N31" s="17"/>
      <c r="O31" s="17"/>
      <c r="P31" s="17"/>
      <c r="Q31" s="17"/>
    </row>
    <row r="32" spans="1:17">
      <c r="A32" s="22" t="str">
        <f t="shared" ca="1" si="0"/>
        <v/>
      </c>
      <c r="B32" s="23" t="str">
        <f ca="1">IF(A32&lt;=TODAY(), VLOOKUP(A32,'Data-Sales'!$A:$G,MATCH($G$2,'Data-Sales'!$1:$1,0),FALSE),"")</f>
        <v/>
      </c>
      <c r="C32" s="16"/>
      <c r="D32" s="17"/>
      <c r="E32" s="17"/>
      <c r="F32" s="17"/>
      <c r="G32" s="17"/>
      <c r="H32" s="17"/>
      <c r="I32" s="17"/>
      <c r="J32" s="17"/>
      <c r="K32" s="11"/>
      <c r="L32" s="17"/>
      <c r="M32" s="17"/>
      <c r="N32" s="17"/>
      <c r="O32" s="17"/>
      <c r="P32" s="17"/>
      <c r="Q32" s="17"/>
    </row>
  </sheetData>
  <sheetProtection sheet="1" objects="1" scenarios="1" selectLockedCells="1" selectUnlockedCells="1"/>
  <mergeCells count="3">
    <mergeCell ref="M1:N1"/>
    <mergeCell ref="P1:Q1"/>
    <mergeCell ref="E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7C2CC-0643-4018-88C0-9FAAB3BE0E11}">
  <sheetPr codeName="Sheet7"/>
  <dimension ref="A1:K21"/>
  <sheetViews>
    <sheetView showGridLines="0" topLeftCell="E1" workbookViewId="0">
      <selection activeCell="K13" sqref="K13"/>
    </sheetView>
  </sheetViews>
  <sheetFormatPr defaultRowHeight="14.4"/>
  <cols>
    <col min="1" max="1" width="35.21875" bestFit="1" customWidth="1"/>
    <col min="2" max="2" width="7.109375" bestFit="1" customWidth="1"/>
    <col min="3" max="3" width="11.44140625" bestFit="1" customWidth="1"/>
    <col min="6" max="6" width="12.44140625" bestFit="1" customWidth="1"/>
    <col min="7" max="7" width="14.21875" bestFit="1" customWidth="1"/>
    <col min="8" max="8" width="7.88671875" customWidth="1"/>
    <col min="9" max="9" width="12.44140625" bestFit="1" customWidth="1"/>
    <col min="10" max="10" width="12.5546875" bestFit="1" customWidth="1"/>
    <col min="11" max="11" width="9.6640625" bestFit="1" customWidth="1"/>
  </cols>
  <sheetData>
    <row r="1" spans="1:11">
      <c r="A1" s="34" t="s">
        <v>7</v>
      </c>
      <c r="B1" s="34" t="s">
        <v>0</v>
      </c>
      <c r="C1" s="35" t="s">
        <v>105</v>
      </c>
      <c r="F1" s="34" t="s">
        <v>98</v>
      </c>
      <c r="G1" s="35" t="s">
        <v>106</v>
      </c>
      <c r="I1" s="34" t="s">
        <v>98</v>
      </c>
      <c r="J1" s="33" t="s">
        <v>107</v>
      </c>
      <c r="K1" s="46" t="s">
        <v>108</v>
      </c>
    </row>
    <row r="2" spans="1:11">
      <c r="A2" s="33" t="s">
        <v>44</v>
      </c>
      <c r="B2" s="40" t="s">
        <v>100</v>
      </c>
      <c r="C2" s="36">
        <v>5</v>
      </c>
      <c r="F2" s="43" t="s">
        <v>122</v>
      </c>
      <c r="G2" s="36"/>
      <c r="I2" s="43" t="s">
        <v>122</v>
      </c>
      <c r="J2" s="47"/>
      <c r="K2" s="50"/>
    </row>
    <row r="3" spans="1:11">
      <c r="A3" s="33" t="s">
        <v>46</v>
      </c>
      <c r="B3" s="40" t="s">
        <v>101</v>
      </c>
      <c r="C3" s="36">
        <v>23</v>
      </c>
      <c r="F3" s="37" t="s">
        <v>17</v>
      </c>
      <c r="G3" s="38">
        <v>13</v>
      </c>
      <c r="I3" s="37" t="s">
        <v>17</v>
      </c>
      <c r="J3" s="48">
        <v>23109</v>
      </c>
      <c r="K3" s="51">
        <v>27280</v>
      </c>
    </row>
    <row r="4" spans="1:11">
      <c r="A4" s="33" t="s">
        <v>48</v>
      </c>
      <c r="B4" s="40" t="s">
        <v>102</v>
      </c>
      <c r="C4" s="36">
        <v>5</v>
      </c>
      <c r="F4" s="37" t="s">
        <v>13</v>
      </c>
      <c r="G4" s="38">
        <v>9</v>
      </c>
      <c r="I4" s="37" t="s">
        <v>13</v>
      </c>
      <c r="J4" s="48">
        <v>50587</v>
      </c>
      <c r="K4" s="51">
        <v>237916</v>
      </c>
    </row>
    <row r="5" spans="1:11">
      <c r="A5" s="33" t="s">
        <v>50</v>
      </c>
      <c r="B5" s="40" t="s">
        <v>103</v>
      </c>
      <c r="C5" s="36">
        <v>6</v>
      </c>
      <c r="F5" s="37" t="s">
        <v>15</v>
      </c>
      <c r="G5" s="38">
        <v>8</v>
      </c>
      <c r="I5" s="37" t="s">
        <v>15</v>
      </c>
      <c r="J5" s="48">
        <v>14305</v>
      </c>
      <c r="K5" s="51">
        <v>27490</v>
      </c>
    </row>
    <row r="6" spans="1:11">
      <c r="A6" s="33" t="s">
        <v>52</v>
      </c>
      <c r="B6" s="40" t="s">
        <v>104</v>
      </c>
      <c r="C6" s="36">
        <v>12</v>
      </c>
      <c r="F6" s="44" t="s">
        <v>11</v>
      </c>
      <c r="G6" s="45">
        <v>20</v>
      </c>
      <c r="I6" s="44" t="s">
        <v>11</v>
      </c>
      <c r="J6" s="49">
        <v>38223</v>
      </c>
      <c r="K6" s="52">
        <v>42720</v>
      </c>
    </row>
    <row r="7" spans="1:11">
      <c r="A7" s="33" t="s">
        <v>45</v>
      </c>
      <c r="B7" s="40" t="s">
        <v>100</v>
      </c>
      <c r="C7" s="36">
        <v>5</v>
      </c>
    </row>
    <row r="8" spans="1:11">
      <c r="A8" s="33" t="s">
        <v>47</v>
      </c>
      <c r="B8" s="40" t="s">
        <v>101</v>
      </c>
      <c r="C8" s="36">
        <v>8</v>
      </c>
    </row>
    <row r="9" spans="1:11">
      <c r="A9" s="33" t="s">
        <v>49</v>
      </c>
      <c r="B9" s="40" t="s">
        <v>102</v>
      </c>
      <c r="C9" s="36">
        <v>6</v>
      </c>
    </row>
    <row r="10" spans="1:11">
      <c r="A10" s="33" t="s">
        <v>51</v>
      </c>
      <c r="B10" s="40" t="s">
        <v>103</v>
      </c>
      <c r="C10" s="36">
        <v>2</v>
      </c>
    </row>
    <row r="11" spans="1:11">
      <c r="A11" s="33" t="s">
        <v>53</v>
      </c>
      <c r="B11" s="40" t="s">
        <v>104</v>
      </c>
      <c r="C11" s="36">
        <v>3</v>
      </c>
    </row>
    <row r="12" spans="1:11">
      <c r="A12" s="33" t="s">
        <v>28</v>
      </c>
      <c r="B12" s="40" t="s">
        <v>99</v>
      </c>
      <c r="C12" s="36">
        <v>8</v>
      </c>
    </row>
    <row r="13" spans="1:11">
      <c r="A13" s="33" t="s">
        <v>29</v>
      </c>
      <c r="B13" s="40" t="s">
        <v>99</v>
      </c>
      <c r="C13" s="36">
        <v>9</v>
      </c>
    </row>
    <row r="14" spans="1:11">
      <c r="A14" s="33" t="s">
        <v>32</v>
      </c>
      <c r="B14" s="40" t="s">
        <v>100</v>
      </c>
      <c r="C14" s="36">
        <v>4</v>
      </c>
    </row>
    <row r="15" spans="1:11">
      <c r="A15" s="33" t="s">
        <v>33</v>
      </c>
      <c r="B15" s="40" t="s">
        <v>100</v>
      </c>
      <c r="C15" s="36">
        <v>6</v>
      </c>
    </row>
    <row r="16" spans="1:11">
      <c r="A16" s="33" t="s">
        <v>36</v>
      </c>
      <c r="B16" s="40" t="s">
        <v>101</v>
      </c>
      <c r="C16" s="36">
        <v>2</v>
      </c>
    </row>
    <row r="17" spans="1:3">
      <c r="A17" s="33" t="s">
        <v>37</v>
      </c>
      <c r="B17" s="40" t="s">
        <v>101</v>
      </c>
      <c r="C17" s="36">
        <v>5</v>
      </c>
    </row>
    <row r="18" spans="1:3">
      <c r="A18" s="33" t="s">
        <v>40</v>
      </c>
      <c r="B18" s="40" t="s">
        <v>102</v>
      </c>
      <c r="C18" s="36">
        <v>3</v>
      </c>
    </row>
    <row r="19" spans="1:3">
      <c r="A19" s="33" t="s">
        <v>41</v>
      </c>
      <c r="B19" s="40" t="s">
        <v>102</v>
      </c>
      <c r="C19" s="36">
        <v>6</v>
      </c>
    </row>
    <row r="20" spans="1:3">
      <c r="A20" s="33" t="s">
        <v>42</v>
      </c>
      <c r="B20" s="40" t="s">
        <v>103</v>
      </c>
      <c r="C20" s="36">
        <v>2</v>
      </c>
    </row>
    <row r="21" spans="1:3">
      <c r="A21" s="42" t="s">
        <v>43</v>
      </c>
      <c r="B21" s="41" t="s">
        <v>103</v>
      </c>
      <c r="C21" s="39">
        <v>2</v>
      </c>
    </row>
  </sheetData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Dashboard</vt:lpstr>
      <vt:lpstr>Instructions</vt:lpstr>
      <vt:lpstr>Setup</vt:lpstr>
      <vt:lpstr>Data-Sales</vt:lpstr>
      <vt:lpstr>Data-New Accounts</vt:lpstr>
      <vt:lpstr>Data-MRR by Region</vt:lpstr>
      <vt:lpstr>Calculations</vt:lpstr>
      <vt:lpstr>Pivot Tables</vt:lpstr>
      <vt:lpstr>Dashboard!Print_Area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</dc:creator>
  <cp:lastModifiedBy>Aline</cp:lastModifiedBy>
  <cp:lastPrinted>2019-06-22T13:21:30Z</cp:lastPrinted>
  <dcterms:created xsi:type="dcterms:W3CDTF">2019-06-19T19:42:51Z</dcterms:created>
  <dcterms:modified xsi:type="dcterms:W3CDTF">2019-06-26T15:40:13Z</dcterms:modified>
</cp:coreProperties>
</file>